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IZVJEŠTAJI O IZVRŠENJU DRŽAVNOG PRORAČUNA\Polugodišnji 2019\Radna verzija 6-2019\3 Izvještaj o zaduživanju\"/>
    </mc:Choice>
  </mc:AlternateContent>
  <bookViews>
    <workbookView xWindow="0" yWindow="0" windowWidth="20490" windowHeight="7545" tabRatio="648"/>
  </bookViews>
  <sheets>
    <sheet name="izvještaj o zaduživanju " sheetId="10" r:id="rId1"/>
  </sheets>
  <definedNames>
    <definedName name="_xlnm._FilterDatabase" localSheetId="0" hidden="1">'izvještaj o zaduživanju '!$E$1:$E$98</definedName>
    <definedName name="_xlnm.Print_Titles" localSheetId="0">'izvještaj o zaduživanju '!$4:$4</definedName>
    <definedName name="_xlnm.Print_Area" localSheetId="0">'izvještaj o zaduživanju '!$A$1:$K$178</definedName>
  </definedNames>
  <calcPr calcId="162913"/>
</workbook>
</file>

<file path=xl/calcChain.xml><?xml version="1.0" encoding="utf-8"?>
<calcChain xmlns="http://schemas.openxmlformats.org/spreadsheetml/2006/main">
  <c r="I94" i="10" l="1"/>
  <c r="G116" i="10"/>
  <c r="L62" i="10"/>
  <c r="L61" i="10"/>
  <c r="I74" i="10"/>
  <c r="L79" i="10"/>
  <c r="M27" i="10"/>
  <c r="M19" i="10"/>
  <c r="M18" i="10"/>
  <c r="I165" i="10" l="1"/>
  <c r="I149" i="10" l="1"/>
  <c r="I150" i="10"/>
  <c r="I151" i="10"/>
  <c r="I152" i="10"/>
  <c r="I153" i="10"/>
  <c r="I154" i="10"/>
  <c r="I148" i="10"/>
  <c r="G149" i="10"/>
  <c r="G150" i="10"/>
  <c r="G151" i="10"/>
  <c r="G152" i="10"/>
  <c r="G153" i="10"/>
  <c r="G154" i="10"/>
  <c r="G148" i="10"/>
  <c r="I121" i="10"/>
  <c r="I122" i="10"/>
  <c r="I123" i="10"/>
  <c r="I124" i="10"/>
  <c r="I125" i="10"/>
  <c r="I126" i="10"/>
  <c r="I127" i="10"/>
  <c r="I128" i="10"/>
  <c r="I129" i="10"/>
  <c r="I130" i="10"/>
  <c r="I131" i="10"/>
  <c r="I132" i="10"/>
  <c r="I133" i="10"/>
  <c r="I134" i="10"/>
  <c r="I135" i="10"/>
  <c r="I136" i="10"/>
  <c r="I137" i="10"/>
  <c r="I138" i="10"/>
  <c r="I139" i="10"/>
  <c r="I140" i="10"/>
  <c r="I120" i="10"/>
  <c r="G121" i="10"/>
  <c r="G122" i="10"/>
  <c r="G123" i="10"/>
  <c r="G124" i="10"/>
  <c r="G125" i="10"/>
  <c r="G126" i="10"/>
  <c r="G127" i="10"/>
  <c r="G128" i="10"/>
  <c r="G129" i="10"/>
  <c r="G130" i="10"/>
  <c r="G131" i="10"/>
  <c r="G132" i="10"/>
  <c r="G133" i="10"/>
  <c r="G134" i="10"/>
  <c r="G135" i="10"/>
  <c r="G136" i="10"/>
  <c r="G137" i="10"/>
  <c r="G138" i="10"/>
  <c r="G139" i="10"/>
  <c r="G140" i="10"/>
  <c r="G120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I112" i="10"/>
  <c r="I113" i="10"/>
  <c r="I114" i="10"/>
  <c r="I115" i="10"/>
  <c r="I116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94" i="10"/>
  <c r="I50" i="10" l="1"/>
  <c r="G50" i="10"/>
  <c r="I52" i="10"/>
  <c r="H27" i="10"/>
  <c r="M26" i="10" s="1"/>
  <c r="I20" i="10"/>
  <c r="I7" i="10"/>
  <c r="G19" i="10" l="1"/>
  <c r="G47" i="10"/>
  <c r="G46" i="10"/>
  <c r="G45" i="10"/>
  <c r="G73" i="10"/>
  <c r="G51" i="10"/>
  <c r="G49" i="10"/>
  <c r="F27" i="10"/>
  <c r="G173" i="10" l="1"/>
  <c r="G165" i="10" l="1"/>
  <c r="I62" i="10" l="1"/>
  <c r="I75" i="10"/>
  <c r="I49" i="10"/>
  <c r="I48" i="10"/>
  <c r="G48" i="10"/>
  <c r="I19" i="10"/>
  <c r="I164" i="10" l="1"/>
  <c r="G169" i="10"/>
  <c r="G9" i="10"/>
  <c r="I9" i="10"/>
  <c r="I8" i="10"/>
  <c r="G8" i="10"/>
  <c r="G117" i="10" l="1"/>
  <c r="G11" i="10"/>
  <c r="L63" i="10" l="1"/>
  <c r="I63" i="10"/>
  <c r="I45" i="10"/>
  <c r="I47" i="10"/>
  <c r="I46" i="10"/>
  <c r="I36" i="10" l="1"/>
  <c r="I27" i="10"/>
  <c r="I25" i="10"/>
  <c r="I43" i="10"/>
  <c r="I41" i="10"/>
  <c r="I35" i="10"/>
  <c r="I34" i="10"/>
  <c r="I32" i="10"/>
  <c r="I33" i="10"/>
  <c r="I31" i="10"/>
  <c r="I30" i="10"/>
  <c r="I42" i="10"/>
  <c r="I83" i="10" l="1"/>
  <c r="I73" i="10"/>
  <c r="I79" i="10"/>
  <c r="I78" i="10"/>
  <c r="I77" i="10"/>
  <c r="I69" i="10"/>
  <c r="I70" i="10"/>
  <c r="I71" i="10"/>
  <c r="I72" i="10"/>
  <c r="I76" i="10"/>
  <c r="I80" i="10" l="1"/>
  <c r="L22" i="10"/>
  <c r="I11" i="10"/>
  <c r="I10" i="10"/>
  <c r="G83" i="10" l="1"/>
  <c r="G79" i="10"/>
  <c r="G78" i="10"/>
  <c r="G77" i="10"/>
  <c r="G76" i="10"/>
  <c r="G75" i="10"/>
  <c r="G72" i="10"/>
  <c r="G71" i="10"/>
  <c r="G70" i="10"/>
  <c r="G69" i="10"/>
  <c r="G63" i="10"/>
  <c r="G62" i="10"/>
  <c r="G61" i="10"/>
  <c r="I44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18" i="10"/>
  <c r="G17" i="10"/>
  <c r="G16" i="10"/>
  <c r="G15" i="10"/>
  <c r="G14" i="10"/>
  <c r="G13" i="10"/>
  <c r="G12" i="10"/>
  <c r="G10" i="10"/>
  <c r="G7" i="10"/>
  <c r="G80" i="10" l="1"/>
  <c r="G22" i="10"/>
  <c r="G54" i="10"/>
  <c r="G64" i="10"/>
  <c r="G84" i="10"/>
  <c r="G86" i="10" l="1"/>
  <c r="Q95" i="10"/>
  <c r="Q94" i="10"/>
  <c r="L78" i="10" l="1"/>
  <c r="Q13" i="10" l="1"/>
  <c r="Q14" i="10"/>
  <c r="G164" i="10" l="1"/>
  <c r="G166" i="10" s="1"/>
  <c r="I18" i="10"/>
  <c r="I17" i="10"/>
  <c r="I61" i="10"/>
  <c r="I64" i="10" s="1"/>
  <c r="I84" i="10"/>
  <c r="I40" i="10"/>
  <c r="I39" i="10"/>
  <c r="I38" i="10"/>
  <c r="I37" i="10"/>
  <c r="I29" i="10"/>
  <c r="I28" i="10"/>
  <c r="I26" i="10"/>
  <c r="I16" i="10"/>
  <c r="I15" i="10"/>
  <c r="I14" i="10"/>
  <c r="I13" i="10"/>
  <c r="I12" i="10"/>
  <c r="I58" i="10"/>
  <c r="G66" i="10" s="1"/>
  <c r="G88" i="10" s="1"/>
  <c r="G58" i="10"/>
  <c r="I54" i="10" l="1"/>
  <c r="I22" i="10"/>
  <c r="I117" i="10"/>
  <c r="I86" i="10"/>
  <c r="I155" i="10"/>
  <c r="I166" i="10"/>
  <c r="G141" i="10"/>
  <c r="I141" i="10"/>
  <c r="G155" i="10"/>
  <c r="I66" i="10" l="1"/>
  <c r="I88" i="10" s="1"/>
  <c r="I143" i="10"/>
  <c r="I157" i="10" s="1"/>
  <c r="I159" i="10" s="1"/>
  <c r="G143" i="10"/>
  <c r="G157" i="10" s="1"/>
  <c r="G159" i="10" s="1"/>
  <c r="L88" i="10" l="1"/>
</calcChain>
</file>

<file path=xl/sharedStrings.xml><?xml version="1.0" encoding="utf-8"?>
<sst xmlns="http://schemas.openxmlformats.org/spreadsheetml/2006/main" count="655" uniqueCount="358">
  <si>
    <t>Naziv</t>
  </si>
  <si>
    <t>Red. broj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</si>
  <si>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</si>
  <si>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</si>
  <si>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</si>
  <si>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</si>
  <si>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</si>
  <si>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</si>
  <si>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</si>
  <si>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</si>
  <si>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</si>
  <si>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</si>
  <si>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</si>
  <si>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Valuta</t>
  </si>
  <si>
    <t>EUR</t>
  </si>
  <si>
    <t>HRK</t>
  </si>
  <si>
    <t>Obveznice - Serija 07 D-19</t>
  </si>
  <si>
    <t>Ukupno:</t>
  </si>
  <si>
    <t>USD</t>
  </si>
  <si>
    <t>Trezorski zapisi</t>
  </si>
  <si>
    <t>3.</t>
  </si>
  <si>
    <t>13.</t>
  </si>
  <si>
    <t>14.</t>
  </si>
  <si>
    <t>15.</t>
  </si>
  <si>
    <t>16.</t>
  </si>
  <si>
    <t>HBOR</t>
  </si>
  <si>
    <t xml:space="preserve">ZABA </t>
  </si>
  <si>
    <t>Kraljevina Belgija Loan</t>
  </si>
  <si>
    <t>HPB</t>
  </si>
  <si>
    <t>ZABA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</si>
  <si>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</si>
  <si>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</si>
  <si>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</si>
  <si>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</si>
  <si>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</si>
  <si>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</si>
  <si>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</si>
  <si>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</si>
  <si>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</si>
  <si>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</si>
  <si>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</si>
  <si>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</si>
  <si>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</si>
  <si>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</si>
  <si>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</si>
  <si>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</si>
  <si>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</si>
  <si>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</si>
  <si>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</si>
  <si>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37.</t>
  </si>
  <si>
    <t>38.</t>
  </si>
  <si>
    <t>39.</t>
  </si>
  <si>
    <t>40.</t>
  </si>
  <si>
    <t>41.</t>
  </si>
  <si>
    <t>42.</t>
  </si>
  <si>
    <t>43.</t>
  </si>
  <si>
    <t>CHF</t>
  </si>
  <si>
    <t>44.</t>
  </si>
  <si>
    <t>36.</t>
  </si>
  <si>
    <t xml:space="preserve">Erste bank </t>
  </si>
  <si>
    <t>SGS</t>
  </si>
  <si>
    <t>PBZ</t>
  </si>
  <si>
    <t xml:space="preserve">Hrvatske vode KO-09/12 </t>
  </si>
  <si>
    <t>KBC 2007 (HRK 572,8 mil.)</t>
  </si>
  <si>
    <t xml:space="preserve">EURO Trezorski zapisi </t>
  </si>
  <si>
    <t>Banka / MFI</t>
  </si>
  <si>
    <t>SVEUKUPNO A+B</t>
  </si>
  <si>
    <t>HPB / ZABA</t>
  </si>
  <si>
    <t>Brodogradilište Uljanik TOB I-1/05</t>
  </si>
  <si>
    <t>Euro-USD obveznice II D-20  (cross currency swap)</t>
  </si>
  <si>
    <t xml:space="preserve">Euro-USD obveznice I D-19 </t>
  </si>
  <si>
    <t>Euro-USD obveznice III D-21 (cross currency swap)</t>
  </si>
  <si>
    <t>Euro-USD obveznice V D-23 (cross currency swap)</t>
  </si>
  <si>
    <t>Obveznice - Serija 19 D-24</t>
  </si>
  <si>
    <t>Euro-USD obveznice VI D-24 (cross currency swap)</t>
  </si>
  <si>
    <t>Hrvatske željeznice Infrastruktura F-027-09 preuzeto 2014</t>
  </si>
  <si>
    <t>Hrvatske željeznice Infrastruktura F-014-12 preuzeto 2014</t>
  </si>
  <si>
    <t>Euro-EUR obveznice/IX</t>
  </si>
  <si>
    <t>Sindicirani kredit 106,4 mil. EUR  / Umirovljenički fond</t>
  </si>
  <si>
    <t>Domaći sindicirani FX zajam 640 mil. EUR</t>
  </si>
  <si>
    <t>Obveznice - Serija 13 D-20</t>
  </si>
  <si>
    <t>Obveznice - Serija 14 D-20</t>
  </si>
  <si>
    <t>Obveznice - Serija 17 D-22</t>
  </si>
  <si>
    <t>EURO FX Trezorski zapisi</t>
  </si>
  <si>
    <t>Srednji tečaj HNB-a na kraju razdoblja.</t>
  </si>
  <si>
    <t>Euro-EUR obveznice/X</t>
  </si>
  <si>
    <t>eur</t>
  </si>
  <si>
    <t>hrk</t>
  </si>
  <si>
    <t>usd</t>
  </si>
  <si>
    <t xml:space="preserve">Sindicirani kredit 720 mil. HRK </t>
  </si>
  <si>
    <t>Obveznice - Serija 20 D-25</t>
  </si>
  <si>
    <t>Obveznice - Serija 21 D-26</t>
  </si>
  <si>
    <t>Hrvatske željeznice Infrastruktura F-011-13 preuzeto 2015</t>
  </si>
  <si>
    <t>Hrvatske željeznice Putnički prijevoz F-001-14 preuzeto 2015</t>
  </si>
  <si>
    <t>Hrvatske željeznice Putnički prijevoz F-009-13 preuzeto 2015</t>
  </si>
  <si>
    <t>PBZ/HPB</t>
  </si>
  <si>
    <t>ZABA 1 milijarda HRK 2021 FIX</t>
  </si>
  <si>
    <t>ZABA 1 milijarda HRK 2023</t>
  </si>
  <si>
    <t>UKUPNO A.1.+ A.2.+A.3.+A.4.:</t>
  </si>
  <si>
    <t>UKUPNO B.1.+ B.2.:</t>
  </si>
  <si>
    <t>Obveznice - Serija 22 D-21</t>
  </si>
  <si>
    <t>HPB 500 mil. HRK 2016</t>
  </si>
  <si>
    <t>Sindicirani kredit 528,5 mil. EUR FX</t>
  </si>
  <si>
    <t>ERSTE 150 mil. EUR 2016.</t>
  </si>
  <si>
    <t>PBZ 100 mil. EUR 2016.</t>
  </si>
  <si>
    <t>HPB 300 mil. HRK 2016</t>
  </si>
  <si>
    <t>Obveznice - Serija 23 D-22</t>
  </si>
  <si>
    <t>Obveznice - Serija 24 D-28</t>
  </si>
  <si>
    <t>HPB 950 mil. HRK 2017</t>
  </si>
  <si>
    <t>Euro-EUR obveznice/XI</t>
  </si>
  <si>
    <t>Stanje  obveza na 31.12.2017. u kunama</t>
  </si>
  <si>
    <t>31.12.2017.</t>
  </si>
  <si>
    <t>Obveznice - Serija 25 D-32 I.</t>
  </si>
  <si>
    <t>Obveznice - Serija 26 D-23</t>
  </si>
  <si>
    <t>Euro-EUR obveznice/XII</t>
  </si>
  <si>
    <t>CEB</t>
  </si>
  <si>
    <t>F/P 01351-003-001 - Projekt obnove zdravstvene infrastrukture</t>
  </si>
  <si>
    <t>F/P 01456-004-001 - Projekt obnove i izgradnje školskih objekata u RH</t>
  </si>
  <si>
    <t>F/P 01498-001-002 - Projekt izgradnje objekata komunalne i društvene                                     infrastrukture na hrv. otocima</t>
  </si>
  <si>
    <t>F/P 01498-002-002 - Projekt izgradnje objekata komunalne i društvene                                  infrastrukture na hrv. otocima</t>
  </si>
  <si>
    <t>F/P 01498-003-002 - Projekt izgradnje objekata komunalne i društvene                                infrastrukture na hrv. otocima</t>
  </si>
  <si>
    <t>F/P 01498-004-002 - Projekt izgradnje objekata komunalne i društvene                                      infrastrukture na hrv. otocima</t>
  </si>
  <si>
    <t>F/P 01498-005-002 - Projekt izgradnje objekata komunalne i društvene                                    infrastrukture na hrv. otocima</t>
  </si>
  <si>
    <t>F/P 01498-006-002 - Projekt izgradnje objekata komunalne i društvene                                             infrastrukture na hrv. otocima</t>
  </si>
  <si>
    <t>F/P 01498-007-002 - Projekt izgradnje objekata komunalne i društvene                                             infrastrukture na hrv. otocima</t>
  </si>
  <si>
    <t>F/P 01511-001-002 - Projekt "Istraživanje, obnova i revitalizacija kulturne baštine                         Ilok - Vukovar - Vučedol"</t>
  </si>
  <si>
    <t>F/P 01511-002-002 - Projekt "Istraživanje, obnova i revitalizacija kulturne baštine                         Ilok - Vukovar - Vučedol"</t>
  </si>
  <si>
    <t>F/P 01511-003-002 - Projekt "Istraživanje, obnova i revitalizacija kulturne baštine                                        Ilok - Vukovar - Vučedol"</t>
  </si>
  <si>
    <t>F/P 01511-004-002 - Projekt "Istraživanje, obnova i revitalizacija kulturne baštine                                  Ilok - Vukovar - Vučedol"</t>
  </si>
  <si>
    <t>F/P 01511-005-002 - Projekt "Istraživanje, obnova i revitalizacija kulturne baštine                                    Ilok - Vukovar - Vučedol"</t>
  </si>
  <si>
    <t>F/P 01576-002-002 - Projekt financiranja zdravstvenih ustanova u RH</t>
  </si>
  <si>
    <t>F/P 01576-003-002 - Projekt financiranja zdravstvenih ustanova u RH</t>
  </si>
  <si>
    <t>F/P 01751-001-001 - Projekt "Financiranje vodno-komunalne infrastrukture"</t>
  </si>
  <si>
    <t>F/P 01751-002-001 - Projekt "Financiranje vodno-komunalne infrastrukture"</t>
  </si>
  <si>
    <t>F/P 01751-003-000 - Projekt "Financiranje vodno-komunalne infrastrukture"</t>
  </si>
  <si>
    <t>F/P 01751-004-000 - Projekt "Financiranje vodno-komunalne infrastrukture"</t>
  </si>
  <si>
    <t>LD 01845-001-000 - Projekt zaštite od poplava</t>
  </si>
  <si>
    <t>LD 01845-002-000 - Projekt zaštite od poplava</t>
  </si>
  <si>
    <t>IBRD</t>
  </si>
  <si>
    <t xml:space="preserve">72260-HR FSL - Projekt zaštite od onečišćenja voda u priobalnom području    </t>
  </si>
  <si>
    <t>72830-HR FSL - Projekt socijalnog i gospodarskog oporavka</t>
  </si>
  <si>
    <t>73070-HR FSL - Projekt razvoja sustava socijalne skrbi</t>
  </si>
  <si>
    <t>73200-HR FSL - Hrvatski projekt tehnologijskog razvoja</t>
  </si>
  <si>
    <t>73320-HR FSL - Projekt razvoja sustava odgoja i obrazovanja</t>
  </si>
  <si>
    <t>73600-HR FSL - Projekt pravnog i instit. usklađiv. u području poljoprivrede                               s pravnom stečevinom EU</t>
  </si>
  <si>
    <t>74500-HR FSL (PAL2) - Drugi programski zajam za prilagodbu</t>
  </si>
  <si>
    <t>74530-HR FSL - Projekt unutarnje vode</t>
  </si>
  <si>
    <t>74710-HR FSL - Projekt modernizacije Porezne uprave</t>
  </si>
  <si>
    <t>75980-HR IFL FS - Projekt unapređenja hitne medicinske pomoći i investicijskog planiranja u zdravstvu</t>
  </si>
  <si>
    <t>76400-HR IFL FS - Projekt zaštite od onečišćenja voda na priobalnom području 2</t>
  </si>
  <si>
    <t>78460-HR IFL FS DPL - Zajam za razvojnu politiku u fiskalnom, socijalnom i financijskom sektoru</t>
  </si>
  <si>
    <t>78880-HR IFL FS - Projekt potpore pravosudnom sektoru</t>
  </si>
  <si>
    <t>80210-HR IFL FS - Projekt integracije u EU Natura 2000</t>
  </si>
  <si>
    <t>80630-HR IFL FS ERDPL - Zajam za razvojnu politiku gospodarskog oporavka</t>
  </si>
  <si>
    <t>80860-HR IFL FS - Projekt implementacije integriranog sustava zemljišne                           administracije</t>
  </si>
  <si>
    <t>82580-HR IFL FS - Drugi projekt tehnologijskog razvoja</t>
  </si>
  <si>
    <t xml:space="preserve">83640-HR IFL FS ERDPL 2 - Drugi zajam za razvojnu politiku                                   gospodarskog oporavka </t>
  </si>
  <si>
    <t>83650-HR IFL FS - Program poboljšanja kvalitete i djelotvornosti pružanja                             zdravstvenih usluga</t>
  </si>
  <si>
    <t>87490-HR IFL FS - Projekt modernizacije i restrukturiranja cestovnog sektora</t>
  </si>
  <si>
    <t>FINo. 21.051 - Projekt Hrvatske željeznice - Koridor V.c. (6 tranši)</t>
  </si>
  <si>
    <t>EIB</t>
  </si>
  <si>
    <t>FINo. 22.165 - Projekt "Obnove komunalne infrastrukture na područjima od posebne državne skrbi" (5 tranši)</t>
  </si>
  <si>
    <t>FINo. 22.881 - Okvirni višesektorski zajam za komunalnu infrastrukturu za Projekt - "Integralni razvoj lokalne zajednice" (6 tranši)</t>
  </si>
  <si>
    <t>FINo. 25.749 - Projekt sufinanciranja EU IPA ISPA 2007-2011. (5 tranši)</t>
  </si>
  <si>
    <t>FINo. 31.146 - Projekt razvoja infrastrukture na otocima i u priobalju (1 tranša)</t>
  </si>
  <si>
    <t>FINo. 31.176 - Projekt "Financiranje vodno-komunalne infrastrukture" (4 tranše)</t>
  </si>
  <si>
    <t>FINo. 84.395 - Projekt nacionalnog sufinanciranja EU fondova u razdoblju                                od 2014. - 2020. godine (2 tranše)</t>
  </si>
  <si>
    <t>C.1.a.) ZAJMOVI CEB-a KOJE JE UGOVORILA IZRAVNO RH</t>
  </si>
  <si>
    <t>C.1.) OBVEZE ZA ZAJMOVE OD MEĐUNARODNIH ORGANIZACIJA - DUGOROČNE</t>
  </si>
  <si>
    <t>Ukupno C.1.a.):</t>
  </si>
  <si>
    <t>C.1.b.) ZAJMOVI IBRD-a KOJE JE UGOVORILA IZRAVNO RH</t>
  </si>
  <si>
    <t>Ukupno C.1.b.)</t>
  </si>
  <si>
    <t>UKUPNO C.1.a. + C.1.b.)                                                                                                                                               OBVEZE ZA ZAJMOVE OD MEĐUNARODNIH ORGANIZACIJA - DUGOROČNE</t>
  </si>
  <si>
    <t>C.2.) OBVEZE ZA ZAJMOVE OD INSTITUCIJA I TIJELA EU - DUGOROČNE</t>
  </si>
  <si>
    <t>C.2.) ZAJMOVI EIB-a KOJE JE UGOVORILA IZRAVNO RH</t>
  </si>
  <si>
    <t xml:space="preserve">SVEUKUPNO C.1..+C.2.: </t>
  </si>
  <si>
    <t xml:space="preserve">SVEUKUPNO A.+ B.+ C.: </t>
  </si>
  <si>
    <t>A.1.)  DOMAĆE OBVEZE -  OBVEZNICE</t>
  </si>
  <si>
    <t>A.2.)  DOMAĆE OBVEZE - DUGOROČNI KREDITI</t>
  </si>
  <si>
    <t>A.3.) DOMAĆE OBVEZE - KRATKOROČNI KREDITI</t>
  </si>
  <si>
    <t>A.4.) DOMAĆE OBVEZE - TREZORSKI ZAPISI (glavnice)</t>
  </si>
  <si>
    <t>B.1.) MEĐUNARODNE OBVEZE - OBVEZNICE</t>
  </si>
  <si>
    <t>B.2.) MEĐUNARODNE OBVEZE - DUGOROČNI KREDITI</t>
  </si>
  <si>
    <t>IDA</t>
  </si>
  <si>
    <t>MIGA</t>
  </si>
  <si>
    <t>D.) OBVEZE ZA MJENICE</t>
  </si>
  <si>
    <t xml:space="preserve">UKUPNO D.)                                                                                                                                            OBVEZE ZA MJENICE </t>
  </si>
  <si>
    <t>UKUPNO C.2.)                                                                                                                                        OBVEZE ZA ZAJMOVE OD INSTITUCIJA I TIJELA EU - DUGOROČNE</t>
  </si>
  <si>
    <t>E.) OBVEZE PREMA SREDIŠNJEM REGISTRU OSIGURANIKA</t>
  </si>
  <si>
    <t>REGOS</t>
  </si>
  <si>
    <t>EUR FX</t>
  </si>
  <si>
    <t xml:space="preserve">EUR </t>
  </si>
  <si>
    <t>ZABA 300 mil. EUR D-2021. FX</t>
  </si>
  <si>
    <t>Euro-EUR obveznice/XIII</t>
  </si>
  <si>
    <t>PBZ 100 mil. EUR 2018.</t>
  </si>
  <si>
    <t>Splitska banka 120 mil. EUR D- 2023</t>
  </si>
  <si>
    <t>Srednji tečaj HNB:</t>
  </si>
  <si>
    <t>Datum posljednje otplate</t>
  </si>
  <si>
    <t>Kamatna stopa</t>
  </si>
  <si>
    <t>17.04.2024.</t>
  </si>
  <si>
    <t>09.12.2025.</t>
  </si>
  <si>
    <t>21.09.2020.</t>
  </si>
  <si>
    <t>22.12.2021.</t>
  </si>
  <si>
    <t>19.10.2022.</t>
  </si>
  <si>
    <t>22.12.2025.</t>
  </si>
  <si>
    <t>20.12.2027.</t>
  </si>
  <si>
    <t>05.06.2025.</t>
  </si>
  <si>
    <t>18.07.2031.</t>
  </si>
  <si>
    <t>04.10.2021.</t>
  </si>
  <si>
    <t>22.07.2024.</t>
  </si>
  <si>
    <t>18.12.2028.</t>
  </si>
  <si>
    <t>03.06.2024.</t>
  </si>
  <si>
    <t>23.08.2033.</t>
  </si>
  <si>
    <t>21.07.2022.</t>
  </si>
  <si>
    <t>25.03.2024.</t>
  </si>
  <si>
    <t>21.06.2024.</t>
  </si>
  <si>
    <t>01.12.2025.</t>
  </si>
  <si>
    <t>15.06.2028.</t>
  </si>
  <si>
    <t>15.04.2019.</t>
  </si>
  <si>
    <t>6-mj LIBOR +0,50%</t>
  </si>
  <si>
    <t>30.04.2021.</t>
  </si>
  <si>
    <t>od 3,53% do 5,18%</t>
  </si>
  <si>
    <t>25.09.2028.</t>
  </si>
  <si>
    <t>od 3,92% do 5,167%</t>
  </si>
  <si>
    <t>25.03.2031.</t>
  </si>
  <si>
    <t>od 3,44% do 4,701%</t>
  </si>
  <si>
    <t>25.10.2039.</t>
  </si>
  <si>
    <t>od 1,328% do 3,987%</t>
  </si>
  <si>
    <t>25.09.2033.</t>
  </si>
  <si>
    <t>25.03.2033.</t>
  </si>
  <si>
    <t>od 0,349% do 3,253%</t>
  </si>
  <si>
    <t>25.04.2042.</t>
  </si>
  <si>
    <t>od 0,997% do 1,533%</t>
  </si>
  <si>
    <t xml:space="preserve"> 31.03.2022. </t>
  </si>
  <si>
    <t>31.12.2020.</t>
  </si>
  <si>
    <t>3m EURIBOR +5,45%</t>
  </si>
  <si>
    <t>27.12.2023.</t>
  </si>
  <si>
    <t>6m EURIBOR + 4,25%</t>
  </si>
  <si>
    <t>06.06.2022.</t>
  </si>
  <si>
    <t>6m EURIBOR + 4,143%</t>
  </si>
  <si>
    <t>30.09.2030.</t>
  </si>
  <si>
    <t>27.02.2024.</t>
  </si>
  <si>
    <t>6m  EURIBOR + 5,95%</t>
  </si>
  <si>
    <t>19.12.2020.</t>
  </si>
  <si>
    <t>3m EURIBOR +2,83%</t>
  </si>
  <si>
    <t>09.07.2020.</t>
  </si>
  <si>
    <t>31.12.2018.</t>
  </si>
  <si>
    <t>25.02.2021.</t>
  </si>
  <si>
    <t>3m EURIBOR + 2,55%</t>
  </si>
  <si>
    <t>11.10.2021.</t>
  </si>
  <si>
    <t>20.12.2023.</t>
  </si>
  <si>
    <t>3 m EURIBOR + 0,85%</t>
  </si>
  <si>
    <t>09.12.2021.</t>
  </si>
  <si>
    <t>364 TZ + 2,3%</t>
  </si>
  <si>
    <t>13.04.2024.</t>
  </si>
  <si>
    <t>364 TZ + 2,4%</t>
  </si>
  <si>
    <t>15.07.2021.</t>
  </si>
  <si>
    <t>364 TZ + 2,50%</t>
  </si>
  <si>
    <t>06.06.2027.</t>
  </si>
  <si>
    <t>182 TZ + 2,45</t>
  </si>
  <si>
    <t>30.06.2028.</t>
  </si>
  <si>
    <t>22.12.2019.</t>
  </si>
  <si>
    <t>04.06.2021.</t>
  </si>
  <si>
    <t>31.05.2023.</t>
  </si>
  <si>
    <t>91 TZ + 2,7 %</t>
  </si>
  <si>
    <t>91 TZ + 4,1%</t>
  </si>
  <si>
    <t xml:space="preserve">na prvi poziv, naplata se ne očekuje u narednom razdoblju </t>
  </si>
  <si>
    <t>30.09.2019.</t>
  </si>
  <si>
    <t>30.04.2019.</t>
  </si>
  <si>
    <t>23.05.2023.</t>
  </si>
  <si>
    <t>30.06.2023.</t>
  </si>
  <si>
    <t>29.11.2019.</t>
  </si>
  <si>
    <t>05.03.2020.</t>
  </si>
  <si>
    <t>22.07.2022.</t>
  </si>
  <si>
    <t>10.07.2024.</t>
  </si>
  <si>
    <t>09.07.2025.</t>
  </si>
  <si>
    <t>08.07.2021.</t>
  </si>
  <si>
    <t>07.02.2022.</t>
  </si>
  <si>
    <t>07.02.2028.</t>
  </si>
  <si>
    <t>07.07.2032.</t>
  </si>
  <si>
    <t>27.11.2023.</t>
  </si>
  <si>
    <t>14.12..2026.</t>
  </si>
  <si>
    <t>30.05.2022.</t>
  </si>
  <si>
    <t>11.03.2025.</t>
  </si>
  <si>
    <t>27.01.2030.</t>
  </si>
  <si>
    <t>05.11.2019.</t>
  </si>
  <si>
    <t>14.07.2020.</t>
  </si>
  <si>
    <t>24.03.2021.</t>
  </si>
  <si>
    <t>04.04.2023.</t>
  </si>
  <si>
    <t>26.01.2024.</t>
  </si>
  <si>
    <t>20.03.2027.</t>
  </si>
  <si>
    <t>6 m EURIBOR +4,15%</t>
  </si>
  <si>
    <t>6 m EURIBOR + 1,50 %</t>
  </si>
  <si>
    <t>6m EURIBOR + 3,70%</t>
  </si>
  <si>
    <t>6 m EURIBOR + 1,19%</t>
  </si>
  <si>
    <t>ZABA 200 mil.EUR D- 2023</t>
  </si>
  <si>
    <t>6 m EURIBOR+ 1,09%</t>
  </si>
  <si>
    <t>6 m EURIBOR +3,15%</t>
  </si>
  <si>
    <t>Stanje obveza na dan 31.12.2018.(org.val.)</t>
  </si>
  <si>
    <t>Obveznice - Serija 27 D-29</t>
  </si>
  <si>
    <t>9.7.2029.</t>
  </si>
  <si>
    <t>ERSTE 150 mil. EUR 2018.</t>
  </si>
  <si>
    <t xml:space="preserve"> 31.12.2023. </t>
  </si>
  <si>
    <t>ERSTE 500 mil. HRK 2018.</t>
  </si>
  <si>
    <t xml:space="preserve"> 28.12.2021. </t>
  </si>
  <si>
    <t>HBOR 1 MLRD HRK 2018</t>
  </si>
  <si>
    <t>30.4.2020.</t>
  </si>
  <si>
    <t>OTP BANKA 450 mil HRK 2018.</t>
  </si>
  <si>
    <t>OTP</t>
  </si>
  <si>
    <t xml:space="preserve"> 31.1.2022. </t>
  </si>
  <si>
    <t>364 TZ + 0,69%</t>
  </si>
  <si>
    <t>6 m EURIBOR + 0,75%</t>
  </si>
  <si>
    <t>LD 01845-003-000 - Projekt zaštite od poplava</t>
  </si>
  <si>
    <t>01.06.2027.</t>
  </si>
  <si>
    <t>15.11.2019.</t>
  </si>
  <si>
    <t>15.05.2020.</t>
  </si>
  <si>
    <t>6-mj LIBOR +0,52%</t>
  </si>
  <si>
    <t>15.10.2020.</t>
  </si>
  <si>
    <t>15.04.2022.</t>
  </si>
  <si>
    <t>15.10.2022.</t>
  </si>
  <si>
    <t>01.05.2022.</t>
  </si>
  <si>
    <t>15.04.2038.</t>
  </si>
  <si>
    <t>6-mj LIBOR +0,07%</t>
  </si>
  <si>
    <t>15.10.2023.</t>
  </si>
  <si>
    <t>6-mj LIBOR +0,77%</t>
  </si>
  <si>
    <t>15.05.2025.</t>
  </si>
  <si>
    <t>6-mj LIBOR +1,05%</t>
  </si>
  <si>
    <t>15.10.2027.</t>
  </si>
  <si>
    <t>15.11.2030.</t>
  </si>
  <si>
    <t>6-mj EURIBOR +0,85%</t>
  </si>
  <si>
    <t>15.04.2026.</t>
  </si>
  <si>
    <t>6-mj EURIBOR +0,80%</t>
  </si>
  <si>
    <t>15.05.2031.</t>
  </si>
  <si>
    <t>15.11.2022.</t>
  </si>
  <si>
    <t>6-mj EURIBOR +0,55%</t>
  </si>
  <si>
    <t>15.11.2028.</t>
  </si>
  <si>
    <t>15.11.2033.</t>
  </si>
  <si>
    <t>6-mj EURIBOR +0,60%</t>
  </si>
  <si>
    <t>15.11.2026.</t>
  </si>
  <si>
    <t xml:space="preserve">RHMF-D-197A </t>
  </si>
  <si>
    <t>40. ANUITET OBVEZNICKOG UDJELA GLOBALNE OBVEZNICE ZA NAKNADU IMOVINE ODUZETE ZA VRIJEME JUGOSLAVENSKE KOMUNISTIČKE VLADAVINE</t>
  </si>
  <si>
    <t>MFIN</t>
  </si>
  <si>
    <t>1. SRPNJA 2019.</t>
  </si>
  <si>
    <t>nema kamate</t>
  </si>
  <si>
    <t>(plaćanje 30. lipnja 2019.)</t>
  </si>
  <si>
    <t>F.) OBVEZE BIVŠEG FONDA ZA NAKNADU ODUZETE IMOVINE</t>
  </si>
  <si>
    <t>Stanje obveza na dan 30.6.2019.(org.val.)</t>
  </si>
  <si>
    <t>Stanje  obveza na 30.6.2019. u kunama</t>
  </si>
  <si>
    <t>30.6.2019.</t>
  </si>
  <si>
    <t>Obveznice - Serija 28 D-22</t>
  </si>
  <si>
    <t>5.2.2022.</t>
  </si>
  <si>
    <t>HBOR 500 MIL HRK 2019</t>
  </si>
  <si>
    <t>Euro-EUR obveznice/XIV</t>
  </si>
  <si>
    <t>19.6.2029.</t>
  </si>
  <si>
    <t xml:space="preserve">89000-HR IFL FS - Dodatno financiranje Projekta implementacije integriranog sustava zemljišne administracije </t>
  </si>
  <si>
    <t>15.05.2028.</t>
  </si>
  <si>
    <t>30.6.2019..</t>
  </si>
  <si>
    <t>Tablica 8. Stanje duga državnog proračuna na 31.12.2018. i 30.6.2019.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</si>
</sst>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%"/>
  </numFmts>
  <fonts count="23" x14ac:knownFonts="1">
    <font>
      <sz val="10"/>
      <name val="Arial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8"/>
      <color indexed="10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i/>
      <u/>
      <sz val="12"/>
      <name val="Times New Roman"/>
      <family val="1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u/>
      <sz val="8"/>
      <name val="Times New Roman"/>
      <family val="1"/>
      <charset val="238"/>
    </font>
    <font>
      <b/>
      <i/>
      <u/>
      <sz val="8"/>
      <name val="Times New Roman"/>
      <family val="1"/>
      <charset val="238"/>
    </font>
    <font>
      <sz val="8"/>
      <color rgb="FF0070C0"/>
      <name val="Times New Roman"/>
      <family val="1"/>
      <charset val="238"/>
    </font>
    <font>
      <sz val="8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10"/>
      <name val="Arial CE"/>
      <charset val="238"/>
    </font>
    <font>
      <sz val="7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b/>
      <sz val="8"/>
      <color rgb="FFFF0000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15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8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7" fillId="0" borderId="0"/>
  </cellStyleXfs>
  <cellXfs count="234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4" fontId="1" fillId="0" borderId="6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textRotation="180"/>
    </xf>
    <xf numFmtId="0" fontId="1" fillId="0" borderId="15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textRotation="180"/>
    </xf>
    <xf numFmtId="4" fontId="1" fillId="0" borderId="19" xfId="0" applyNumberFormat="1" applyFont="1" applyFill="1" applyBorder="1" applyAlignment="1">
      <alignment vertical="center"/>
    </xf>
    <xf numFmtId="4" fontId="1" fillId="0" borderId="20" xfId="0" applyNumberFormat="1" applyFont="1" applyFill="1" applyBorder="1" applyAlignment="1">
      <alignment vertical="center"/>
    </xf>
    <xf numFmtId="14" fontId="2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8" fillId="0" borderId="0" xfId="0" applyFont="1"/>
    <xf numFmtId="4" fontId="1" fillId="0" borderId="1" xfId="0" applyNumberFormat="1" applyFont="1" applyFill="1" applyBorder="1" applyAlignment="1">
      <alignment horizontal="right" vertical="center"/>
    </xf>
    <xf numFmtId="4" fontId="1" fillId="0" borderId="2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0" fontId="10" fillId="0" borderId="0" xfId="0" applyFont="1"/>
    <xf numFmtId="0" fontId="10" fillId="0" borderId="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/>
    </xf>
    <xf numFmtId="0" fontId="2" fillId="0" borderId="15" xfId="0" applyFont="1" applyFill="1" applyBorder="1"/>
    <xf numFmtId="4" fontId="2" fillId="0" borderId="15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1" fillId="0" borderId="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lef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1" fillId="0" borderId="10" xfId="0" applyFont="1" applyBorder="1"/>
    <xf numFmtId="0" fontId="1" fillId="0" borderId="21" xfId="0" applyFont="1" applyBorder="1"/>
    <xf numFmtId="0" fontId="12" fillId="0" borderId="0" xfId="0" applyFont="1" applyFill="1" applyAlignment="1">
      <alignment horizontal="right" vertical="center"/>
    </xf>
    <xf numFmtId="0" fontId="1" fillId="0" borderId="2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right" vertical="center"/>
    </xf>
    <xf numFmtId="4" fontId="2" fillId="2" borderId="0" xfId="0" applyNumberFormat="1" applyFont="1" applyFill="1" applyAlignment="1">
      <alignment vertical="center"/>
    </xf>
    <xf numFmtId="0" fontId="3" fillId="0" borderId="0" xfId="0" applyFont="1"/>
    <xf numFmtId="4" fontId="2" fillId="0" borderId="0" xfId="0" applyNumberFormat="1" applyFont="1" applyFill="1" applyBorder="1" applyAlignment="1">
      <alignment horizontal="left" vertical="center" wrapText="1"/>
    </xf>
    <xf numFmtId="4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4" fontId="3" fillId="0" borderId="0" xfId="0" applyNumberFormat="1" applyFont="1"/>
    <xf numFmtId="0" fontId="1" fillId="3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 shrinkToFit="1"/>
    </xf>
    <xf numFmtId="4" fontId="1" fillId="0" borderId="19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 wrapText="1" shrinkToFit="1"/>
    </xf>
    <xf numFmtId="0" fontId="2" fillId="0" borderId="23" xfId="0" applyFont="1" applyFill="1" applyBorder="1" applyAlignment="1">
      <alignment horizontal="right" vertical="center"/>
    </xf>
    <xf numFmtId="4" fontId="2" fillId="0" borderId="22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0" fontId="1" fillId="0" borderId="1" xfId="1" applyNumberFormat="1" applyFont="1" applyBorder="1" applyAlignment="1">
      <alignment horizontal="center" vertical="center"/>
    </xf>
    <xf numFmtId="10" fontId="1" fillId="0" borderId="1" xfId="1" applyNumberFormat="1" applyFont="1" applyBorder="1" applyAlignment="1">
      <alignment horizontal="center" vertical="center" wrapText="1"/>
    </xf>
    <xf numFmtId="10" fontId="1" fillId="0" borderId="6" xfId="1" applyNumberFormat="1" applyFont="1" applyBorder="1" applyAlignment="1">
      <alignment horizontal="center" vertical="center"/>
    </xf>
    <xf numFmtId="10" fontId="1" fillId="0" borderId="1" xfId="1" applyNumberFormat="1" applyFont="1" applyFill="1" applyBorder="1" applyAlignment="1">
      <alignment horizontal="center" vertical="center"/>
    </xf>
    <xf numFmtId="10" fontId="1" fillId="5" borderId="1" xfId="1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Fill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10" fontId="1" fillId="0" borderId="1" xfId="0" applyNumberFormat="1" applyFont="1" applyFill="1" applyBorder="1" applyAlignment="1">
      <alignment horizontal="center" vertical="center"/>
    </xf>
    <xf numFmtId="10" fontId="1" fillId="0" borderId="0" xfId="0" applyNumberFormat="1" applyFont="1" applyFill="1" applyAlignment="1">
      <alignment vertical="center"/>
    </xf>
    <xf numFmtId="10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" fontId="18" fillId="0" borderId="19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top"/>
    </xf>
    <xf numFmtId="4" fontId="1" fillId="0" borderId="4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10" fontId="1" fillId="0" borderId="1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4" fontId="1" fillId="0" borderId="26" xfId="0" applyNumberFormat="1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4" fontId="1" fillId="0" borderId="27" xfId="0" applyNumberFormat="1" applyFont="1" applyFill="1" applyBorder="1" applyAlignment="1">
      <alignment horizontal="center" vertical="center"/>
    </xf>
    <xf numFmtId="4" fontId="1" fillId="0" borderId="30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" fontId="1" fillId="0" borderId="29" xfId="0" applyNumberFormat="1" applyFont="1" applyFill="1" applyBorder="1" applyAlignment="1">
      <alignment horizontal="center" vertical="center"/>
    </xf>
    <xf numFmtId="4" fontId="1" fillId="0" borderId="28" xfId="0" applyNumberFormat="1" applyFont="1" applyFill="1" applyBorder="1" applyAlignment="1">
      <alignment vertical="center"/>
    </xf>
    <xf numFmtId="4" fontId="2" fillId="0" borderId="8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4" fontId="2" fillId="0" borderId="29" xfId="0" applyNumberFormat="1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4" fontId="2" fillId="0" borderId="27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Fill="1" applyBorder="1" applyAlignment="1">
      <alignment horizontal="right" vertical="top"/>
    </xf>
    <xf numFmtId="4" fontId="18" fillId="0" borderId="20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/>
    </xf>
    <xf numFmtId="10" fontId="1" fillId="0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4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4" fontId="19" fillId="0" borderId="15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right" vertical="center"/>
    </xf>
    <xf numFmtId="4" fontId="20" fillId="0" borderId="14" xfId="0" applyNumberFormat="1" applyFont="1" applyFill="1" applyBorder="1" applyAlignment="1">
      <alignment horizontal="right" vertical="center"/>
    </xf>
    <xf numFmtId="4" fontId="2" fillId="6" borderId="15" xfId="0" applyNumberFormat="1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vertical="center"/>
    </xf>
    <xf numFmtId="4" fontId="2" fillId="6" borderId="15" xfId="0" applyNumberFormat="1" applyFont="1" applyFill="1" applyBorder="1" applyAlignment="1">
      <alignment vertical="center"/>
    </xf>
    <xf numFmtId="0" fontId="2" fillId="6" borderId="15" xfId="0" applyFont="1" applyFill="1" applyBorder="1" applyAlignment="1">
      <alignment vertical="center"/>
    </xf>
    <xf numFmtId="4" fontId="2" fillId="6" borderId="15" xfId="0" applyNumberFormat="1" applyFont="1" applyFill="1" applyBorder="1" applyAlignment="1">
      <alignment horizontal="center" vertical="center"/>
    </xf>
    <xf numFmtId="0" fontId="1" fillId="6" borderId="2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 wrapText="1"/>
    </xf>
    <xf numFmtId="164" fontId="1" fillId="0" borderId="31" xfId="0" applyNumberFormat="1" applyFont="1" applyFill="1" applyBorder="1" applyAlignment="1">
      <alignment horizontal="center" vertical="center"/>
    </xf>
    <xf numFmtId="4" fontId="1" fillId="0" borderId="19" xfId="0" applyNumberFormat="1" applyFont="1" applyBorder="1" applyAlignment="1">
      <alignment horizontal="right" vertical="top"/>
    </xf>
    <xf numFmtId="4" fontId="1" fillId="0" borderId="2" xfId="0" applyNumberFormat="1" applyFont="1" applyBorder="1" applyAlignment="1">
      <alignment horizontal="right" vertical="top"/>
    </xf>
    <xf numFmtId="0" fontId="21" fillId="0" borderId="1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right" vertical="center"/>
    </xf>
    <xf numFmtId="0" fontId="21" fillId="0" borderId="19" xfId="0" applyFont="1" applyFill="1" applyBorder="1" applyAlignment="1">
      <alignment horizontal="center"/>
    </xf>
    <xf numFmtId="0" fontId="15" fillId="0" borderId="10" xfId="0" applyFont="1" applyBorder="1"/>
    <xf numFmtId="0" fontId="15" fillId="0" borderId="21" xfId="0" applyFont="1" applyBorder="1"/>
    <xf numFmtId="0" fontId="1" fillId="0" borderId="0" xfId="0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center" vertical="center"/>
    </xf>
    <xf numFmtId="4" fontId="1" fillId="0" borderId="24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31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4" fontId="1" fillId="0" borderId="1" xfId="0" applyNumberFormat="1" applyFont="1" applyFill="1" applyBorder="1"/>
    <xf numFmtId="0" fontId="2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left" vertical="center" wrapText="1"/>
    </xf>
    <xf numFmtId="4" fontId="2" fillId="6" borderId="15" xfId="0" applyNumberFormat="1" applyFont="1" applyFill="1" applyBorder="1" applyAlignment="1">
      <alignment horizontal="left" vertical="center" wrapText="1"/>
    </xf>
    <xf numFmtId="0" fontId="1" fillId="0" borderId="28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0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textRotation="180"/>
    </xf>
    <xf numFmtId="0" fontId="2" fillId="0" borderId="2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textRotation="180"/>
    </xf>
    <xf numFmtId="0" fontId="22" fillId="0" borderId="14" xfId="0" applyFont="1" applyFill="1" applyBorder="1" applyAlignment="1">
      <alignment vertical="center" textRotation="180"/>
    </xf>
    <xf numFmtId="0" fontId="22" fillId="0" borderId="0" xfId="0" applyFont="1" applyFill="1" applyBorder="1" applyAlignment="1">
      <alignment horizontal="center" vertical="center" textRotation="180"/>
    </xf>
    <xf numFmtId="0" fontId="22" fillId="0" borderId="0" xfId="0" applyFont="1" applyFill="1" applyBorder="1" applyAlignment="1">
      <alignment vertical="center" textRotation="180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92"/>
  <sheetViews>
    <sheetView tabSelected="1" view="pageBreakPreview" topLeftCell="A148" zoomScaleNormal="90" zoomScaleSheetLayoutView="100" workbookViewId="0">
      <selection activeCell="C165" sqref="C165:D165"/>
    </sheetView>
  </sheetViews>
  <sheetFormatPr defaultColWidth="9.140625" defaultRowHeight="11.25" x14ac:dyDescent="0.2"/>
  <cols>
    <col min="1" max="1" width="5.7109375" style="25" customWidth="1"/>
    <col min="2" max="2" width="6.5703125" style="25" customWidth="1"/>
    <col min="3" max="3" width="50.7109375" style="25" customWidth="1"/>
    <col min="4" max="4" width="11.140625" style="25" customWidth="1"/>
    <col min="5" max="5" width="10.5703125" style="25" customWidth="1"/>
    <col min="6" max="6" width="15.5703125" style="25" customWidth="1"/>
    <col min="7" max="7" width="16.5703125" style="25" customWidth="1"/>
    <col min="8" max="8" width="15.5703125" style="25" customWidth="1"/>
    <col min="9" max="9" width="17.140625" style="28" customWidth="1"/>
    <col min="10" max="10" width="17.7109375" style="35" customWidth="1"/>
    <col min="11" max="11" width="23.42578125" style="35" customWidth="1"/>
    <col min="12" max="12" width="16.140625" style="25" bestFit="1" customWidth="1"/>
    <col min="13" max="14" width="14" style="25" bestFit="1" customWidth="1"/>
    <col min="15" max="16" width="9.140625" style="25"/>
    <col min="17" max="17" width="14" style="25" bestFit="1" customWidth="1"/>
    <col min="18" max="16384" width="9.140625" style="25"/>
  </cols>
  <sheetData>
    <row r="1" spans="1:18" x14ac:dyDescent="0.2">
      <c r="B1" s="218" t="s">
        <v>357</v>
      </c>
      <c r="C1" s="218"/>
      <c r="D1" s="218"/>
      <c r="E1" s="218"/>
      <c r="F1" s="219"/>
      <c r="G1" s="219"/>
      <c r="H1" s="26"/>
      <c r="I1" s="35"/>
    </row>
    <row r="2" spans="1:18" x14ac:dyDescent="0.2">
      <c r="B2" s="218"/>
      <c r="C2" s="218"/>
      <c r="D2" s="218"/>
      <c r="E2" s="218"/>
      <c r="F2" s="219"/>
      <c r="G2" s="219"/>
      <c r="H2" s="26"/>
      <c r="I2" s="35"/>
    </row>
    <row r="3" spans="1:18" x14ac:dyDescent="0.2">
      <c r="L3" s="213"/>
      <c r="M3" s="213"/>
      <c r="N3" s="213"/>
    </row>
    <row r="4" spans="1:18" ht="31.15" customHeight="1" x14ac:dyDescent="0.2">
      <c r="B4" s="7" t="s">
        <v>1</v>
      </c>
      <c r="C4" s="9" t="s">
        <v>0</v>
      </c>
      <c r="D4" s="9" t="s">
        <v>65</v>
      </c>
      <c r="E4" s="5" t="s">
        <v>13</v>
      </c>
      <c r="F4" s="7" t="s">
        <v>298</v>
      </c>
      <c r="G4" s="5" t="s">
        <v>110</v>
      </c>
      <c r="H4" s="7" t="s">
        <v>346</v>
      </c>
      <c r="I4" s="5" t="s">
        <v>347</v>
      </c>
      <c r="J4" s="94" t="s">
        <v>197</v>
      </c>
      <c r="K4" s="94" t="s">
        <v>198</v>
      </c>
      <c r="L4" s="211" t="s">
        <v>84</v>
      </c>
      <c r="M4" s="212"/>
      <c r="N4" s="34"/>
      <c r="O4" s="13"/>
    </row>
    <row r="5" spans="1:18" x14ac:dyDescent="0.2">
      <c r="B5" s="10"/>
      <c r="C5" s="10"/>
      <c r="D5" s="10"/>
      <c r="E5" s="8"/>
      <c r="F5" s="6"/>
      <c r="G5" s="8"/>
      <c r="H5" s="8"/>
      <c r="I5" s="8"/>
      <c r="J5" s="92"/>
      <c r="K5" s="32"/>
      <c r="L5" s="33"/>
      <c r="M5" s="50" t="s">
        <v>246</v>
      </c>
      <c r="N5" s="50" t="s">
        <v>348</v>
      </c>
    </row>
    <row r="6" spans="1:18" ht="26.1" customHeight="1" x14ac:dyDescent="0.2">
      <c r="B6" s="220" t="s">
        <v>177</v>
      </c>
      <c r="C6" s="221"/>
      <c r="D6" s="221"/>
      <c r="E6" s="221"/>
      <c r="F6" s="221"/>
      <c r="G6" s="221"/>
      <c r="H6" s="221"/>
      <c r="I6" s="221"/>
      <c r="J6" s="109"/>
      <c r="K6" s="109"/>
      <c r="L6" s="29"/>
      <c r="M6" s="33"/>
      <c r="N6" s="33"/>
    </row>
    <row r="7" spans="1:18" ht="12.95" customHeight="1" x14ac:dyDescent="0.2">
      <c r="B7" s="1" t="s">
        <v>2</v>
      </c>
      <c r="C7" s="2" t="s">
        <v>16</v>
      </c>
      <c r="D7" s="1"/>
      <c r="E7" s="11" t="s">
        <v>14</v>
      </c>
      <c r="F7" s="12">
        <v>1000000000</v>
      </c>
      <c r="G7" s="12">
        <f>+F7*$M$7</f>
        <v>7417575000</v>
      </c>
      <c r="H7" s="12">
        <v>1000000000</v>
      </c>
      <c r="I7" s="135">
        <f>+H7*$N$7</f>
        <v>7393633000</v>
      </c>
      <c r="J7" s="105" t="s">
        <v>271</v>
      </c>
      <c r="K7" s="165">
        <v>5.3749999999999999E-2</v>
      </c>
      <c r="L7" s="30" t="s">
        <v>14</v>
      </c>
      <c r="M7" s="80">
        <v>7.4175750000000003</v>
      </c>
      <c r="N7" s="80">
        <v>7.3936330000000003</v>
      </c>
    </row>
    <row r="8" spans="1:18" ht="12.95" customHeight="1" x14ac:dyDescent="0.2">
      <c r="B8" s="1" t="s">
        <v>3</v>
      </c>
      <c r="C8" s="2" t="s">
        <v>80</v>
      </c>
      <c r="D8" s="1"/>
      <c r="E8" s="11" t="s">
        <v>15</v>
      </c>
      <c r="F8" s="12">
        <v>5000000000</v>
      </c>
      <c r="G8" s="12">
        <f>+F8</f>
        <v>5000000000</v>
      </c>
      <c r="H8" s="12">
        <v>5000000000</v>
      </c>
      <c r="I8" s="135">
        <f>+H8</f>
        <v>5000000000</v>
      </c>
      <c r="J8" s="105" t="s">
        <v>272</v>
      </c>
      <c r="K8" s="165">
        <v>6.7500000000000004E-2</v>
      </c>
      <c r="L8" s="31" t="s">
        <v>18</v>
      </c>
      <c r="M8" s="81">
        <v>6.4691919999999996</v>
      </c>
      <c r="N8" s="81">
        <v>6.4953289999999999</v>
      </c>
      <c r="O8" s="13"/>
    </row>
    <row r="9" spans="1:18" ht="12.95" customHeight="1" x14ac:dyDescent="0.2">
      <c r="B9" s="1" t="s">
        <v>20</v>
      </c>
      <c r="C9" s="2" t="s">
        <v>81</v>
      </c>
      <c r="D9" s="1"/>
      <c r="E9" s="11" t="s">
        <v>14</v>
      </c>
      <c r="F9" s="12">
        <v>1000000000</v>
      </c>
      <c r="G9" s="12">
        <f>+F9*$M$7</f>
        <v>7417575000</v>
      </c>
      <c r="H9" s="12">
        <v>1000000000</v>
      </c>
      <c r="I9" s="135">
        <f>+H9*$N$7</f>
        <v>7393633000</v>
      </c>
      <c r="J9" s="105" t="s">
        <v>272</v>
      </c>
      <c r="K9" s="129">
        <v>6.5000000000000002E-2</v>
      </c>
      <c r="L9" s="95" t="s">
        <v>56</v>
      </c>
      <c r="M9" s="80">
        <v>6.5881290000000003</v>
      </c>
      <c r="N9" s="80"/>
      <c r="O9" s="13"/>
      <c r="P9" s="13"/>
    </row>
    <row r="10" spans="1:18" ht="12.95" customHeight="1" x14ac:dyDescent="0.2">
      <c r="B10" s="1" t="s">
        <v>4</v>
      </c>
      <c r="C10" s="2" t="s">
        <v>82</v>
      </c>
      <c r="D10" s="1"/>
      <c r="E10" s="11" t="s">
        <v>14</v>
      </c>
      <c r="F10" s="12">
        <v>1000000000</v>
      </c>
      <c r="G10" s="12">
        <f>+F10*$M$7</f>
        <v>7417575000</v>
      </c>
      <c r="H10" s="12">
        <v>1000000000</v>
      </c>
      <c r="I10" s="135">
        <f>+H10*$N$7</f>
        <v>7393633000</v>
      </c>
      <c r="J10" s="105" t="s">
        <v>273</v>
      </c>
      <c r="K10" s="129">
        <v>6.5000000000000002E-2</v>
      </c>
    </row>
    <row r="11" spans="1:18" ht="12.95" customHeight="1" x14ac:dyDescent="0.2">
      <c r="A11" s="231"/>
      <c r="B11" s="1" t="s">
        <v>5</v>
      </c>
      <c r="C11" s="2" t="s">
        <v>73</v>
      </c>
      <c r="D11" s="1"/>
      <c r="E11" s="1" t="s">
        <v>14</v>
      </c>
      <c r="F11" s="20">
        <v>1400000000</v>
      </c>
      <c r="G11" s="12">
        <f>+F11*$M$7</f>
        <v>10384605000</v>
      </c>
      <c r="H11" s="20">
        <v>1400000000</v>
      </c>
      <c r="I11" s="135">
        <f>+H11*$N$7</f>
        <v>10351086200</v>
      </c>
      <c r="J11" s="105" t="s">
        <v>274</v>
      </c>
      <c r="K11" s="129">
        <v>5.7500000000000002E-2</v>
      </c>
    </row>
    <row r="12" spans="1:18" ht="12.95" customHeight="1" x14ac:dyDescent="0.2">
      <c r="A12" s="231"/>
      <c r="B12" s="1" t="s">
        <v>6</v>
      </c>
      <c r="C12" s="136" t="s">
        <v>90</v>
      </c>
      <c r="D12" s="46"/>
      <c r="E12" s="46" t="s">
        <v>15</v>
      </c>
      <c r="F12" s="12">
        <v>6000000000</v>
      </c>
      <c r="G12" s="12">
        <f t="shared" ref="G12:G18" si="0">+F12</f>
        <v>6000000000</v>
      </c>
      <c r="H12" s="12">
        <v>6000000000</v>
      </c>
      <c r="I12" s="135">
        <f t="shared" ref="I12:I18" si="1">+H12</f>
        <v>6000000000</v>
      </c>
      <c r="J12" s="105" t="s">
        <v>275</v>
      </c>
      <c r="K12" s="129">
        <v>4.4999999999999998E-2</v>
      </c>
      <c r="L12" s="82"/>
      <c r="N12" s="82"/>
      <c r="O12" s="27"/>
    </row>
    <row r="13" spans="1:18" ht="12.95" customHeight="1" x14ac:dyDescent="0.2">
      <c r="A13" s="231"/>
      <c r="B13" s="1" t="s">
        <v>7</v>
      </c>
      <c r="C13" s="2" t="s">
        <v>91</v>
      </c>
      <c r="D13" s="1"/>
      <c r="E13" s="1" t="s">
        <v>15</v>
      </c>
      <c r="F13" s="20">
        <v>10000000000</v>
      </c>
      <c r="G13" s="12">
        <f t="shared" si="0"/>
        <v>10000000000</v>
      </c>
      <c r="H13" s="20">
        <v>10000000000</v>
      </c>
      <c r="I13" s="135">
        <f t="shared" si="1"/>
        <v>10000000000</v>
      </c>
      <c r="J13" s="105" t="s">
        <v>281</v>
      </c>
      <c r="K13" s="129">
        <v>4.2500000000000003E-2</v>
      </c>
      <c r="L13" s="27"/>
      <c r="N13" s="27"/>
      <c r="Q13" s="88">
        <f>+L14+L35+L62</f>
        <v>17906912300</v>
      </c>
      <c r="R13" s="89" t="s">
        <v>15</v>
      </c>
    </row>
    <row r="14" spans="1:18" ht="12.95" customHeight="1" x14ac:dyDescent="0.2">
      <c r="A14" s="231"/>
      <c r="B14" s="1" t="s">
        <v>8</v>
      </c>
      <c r="C14" s="2" t="s">
        <v>100</v>
      </c>
      <c r="D14" s="1"/>
      <c r="E14" s="1" t="s">
        <v>15</v>
      </c>
      <c r="F14" s="20">
        <v>6000000000</v>
      </c>
      <c r="G14" s="12">
        <f t="shared" si="0"/>
        <v>6000000000</v>
      </c>
      <c r="H14" s="20">
        <v>6000000000</v>
      </c>
      <c r="I14" s="135">
        <f t="shared" si="1"/>
        <v>6000000000</v>
      </c>
      <c r="J14" s="105" t="s">
        <v>276</v>
      </c>
      <c r="K14" s="129">
        <v>2.75E-2</v>
      </c>
      <c r="L14" s="27"/>
      <c r="N14" s="27"/>
      <c r="O14" s="14"/>
      <c r="Q14" s="88" t="e">
        <f>+#REF!+L78</f>
        <v>#REF!</v>
      </c>
      <c r="R14" s="89" t="s">
        <v>18</v>
      </c>
    </row>
    <row r="15" spans="1:18" ht="12.95" customHeight="1" x14ac:dyDescent="0.2">
      <c r="A15" s="231"/>
      <c r="B15" s="1" t="s">
        <v>9</v>
      </c>
      <c r="C15" s="2" t="s">
        <v>106</v>
      </c>
      <c r="D15" s="1"/>
      <c r="E15" s="1" t="s">
        <v>15</v>
      </c>
      <c r="F15" s="20">
        <v>3000000000</v>
      </c>
      <c r="G15" s="12">
        <f t="shared" si="0"/>
        <v>3000000000</v>
      </c>
      <c r="H15" s="20">
        <v>3000000000</v>
      </c>
      <c r="I15" s="135">
        <f t="shared" si="1"/>
        <v>3000000000</v>
      </c>
      <c r="J15" s="105" t="s">
        <v>277</v>
      </c>
      <c r="K15" s="129">
        <v>2.2499999999999999E-2</v>
      </c>
      <c r="L15" s="27"/>
      <c r="N15" s="27"/>
      <c r="O15" s="14"/>
    </row>
    <row r="16" spans="1:18" ht="12.95" customHeight="1" x14ac:dyDescent="0.2">
      <c r="A16" s="231"/>
      <c r="B16" s="1" t="s">
        <v>10</v>
      </c>
      <c r="C16" s="2" t="s">
        <v>107</v>
      </c>
      <c r="D16" s="1"/>
      <c r="E16" s="1" t="s">
        <v>15</v>
      </c>
      <c r="F16" s="20">
        <v>5500000000</v>
      </c>
      <c r="G16" s="12">
        <f t="shared" si="0"/>
        <v>5500000000</v>
      </c>
      <c r="H16" s="20">
        <v>5500000000</v>
      </c>
      <c r="I16" s="135">
        <f t="shared" si="1"/>
        <v>5500000000</v>
      </c>
      <c r="J16" s="105" t="s">
        <v>278</v>
      </c>
      <c r="K16" s="165">
        <v>2.8750000000000001E-2</v>
      </c>
      <c r="L16" s="27"/>
      <c r="N16" s="27"/>
      <c r="O16" s="14"/>
    </row>
    <row r="17" spans="1:255" ht="12.95" customHeight="1" x14ac:dyDescent="0.2">
      <c r="A17" s="231"/>
      <c r="B17" s="1" t="s">
        <v>11</v>
      </c>
      <c r="C17" s="2" t="s">
        <v>112</v>
      </c>
      <c r="D17" s="1"/>
      <c r="E17" s="1" t="s">
        <v>15</v>
      </c>
      <c r="F17" s="20">
        <v>3000000000</v>
      </c>
      <c r="G17" s="12">
        <f t="shared" si="0"/>
        <v>3000000000</v>
      </c>
      <c r="H17" s="20">
        <v>3000000000</v>
      </c>
      <c r="I17" s="135">
        <f t="shared" si="1"/>
        <v>3000000000</v>
      </c>
      <c r="J17" s="105" t="s">
        <v>279</v>
      </c>
      <c r="K17" s="129">
        <v>3.2500000000000001E-2</v>
      </c>
      <c r="L17" s="27"/>
      <c r="N17" s="27"/>
      <c r="O17" s="14"/>
      <c r="Q17" s="27"/>
    </row>
    <row r="18" spans="1:255" ht="12.95" customHeight="1" x14ac:dyDescent="0.2">
      <c r="A18" s="231"/>
      <c r="B18" s="1" t="s">
        <v>12</v>
      </c>
      <c r="C18" s="2" t="s">
        <v>113</v>
      </c>
      <c r="D18" s="1"/>
      <c r="E18" s="1" t="s">
        <v>15</v>
      </c>
      <c r="F18" s="12">
        <v>11300000000</v>
      </c>
      <c r="G18" s="12">
        <f t="shared" si="0"/>
        <v>11300000000</v>
      </c>
      <c r="H18" s="12">
        <v>11300000000</v>
      </c>
      <c r="I18" s="135">
        <f t="shared" si="1"/>
        <v>11300000000</v>
      </c>
      <c r="J18" s="105" t="s">
        <v>280</v>
      </c>
      <c r="K18" s="129">
        <v>1.7500000000000002E-2</v>
      </c>
      <c r="L18" s="170" t="s">
        <v>86</v>
      </c>
      <c r="M18" s="27">
        <f>+H7+H9+H10+H11+H20</f>
        <v>4900000000</v>
      </c>
      <c r="N18" s="27"/>
      <c r="O18" s="14"/>
    </row>
    <row r="19" spans="1:255" ht="12.95" customHeight="1" x14ac:dyDescent="0.2">
      <c r="A19" s="231"/>
      <c r="B19" s="1" t="s">
        <v>21</v>
      </c>
      <c r="C19" s="2" t="s">
        <v>299</v>
      </c>
      <c r="D19" s="1"/>
      <c r="E19" s="1" t="s">
        <v>15</v>
      </c>
      <c r="F19" s="12">
        <v>5000000000</v>
      </c>
      <c r="G19" s="12">
        <f>+F19</f>
        <v>5000000000</v>
      </c>
      <c r="H19" s="12">
        <v>10000000000</v>
      </c>
      <c r="I19" s="135">
        <f t="shared" ref="I19" si="2">+H19</f>
        <v>10000000000</v>
      </c>
      <c r="J19" s="105" t="s">
        <v>300</v>
      </c>
      <c r="K19" s="165">
        <v>2.375E-2</v>
      </c>
      <c r="L19" s="170" t="s">
        <v>87</v>
      </c>
      <c r="M19" s="27">
        <f>+H8+H12+H13+H14+H15+H16+H17+H18+H19</f>
        <v>59800000000</v>
      </c>
      <c r="N19" s="27"/>
      <c r="O19" s="14"/>
    </row>
    <row r="20" spans="1:255" ht="12.95" customHeight="1" x14ac:dyDescent="0.2">
      <c r="A20" s="231"/>
      <c r="B20" s="1" t="s">
        <v>22</v>
      </c>
      <c r="C20" s="2" t="s">
        <v>349</v>
      </c>
      <c r="D20" s="1"/>
      <c r="E20" s="1" t="s">
        <v>14</v>
      </c>
      <c r="F20" s="12"/>
      <c r="G20" s="12"/>
      <c r="H20" s="12">
        <v>500000000</v>
      </c>
      <c r="I20" s="135">
        <f>+H20*$N$7</f>
        <v>3696816500</v>
      </c>
      <c r="J20" s="105" t="s">
        <v>350</v>
      </c>
      <c r="K20" s="165">
        <v>5.0000000000000001E-3</v>
      </c>
      <c r="L20" s="170"/>
      <c r="M20" s="27"/>
      <c r="N20" s="27"/>
      <c r="O20" s="14"/>
    </row>
    <row r="21" spans="1:255" ht="12.95" customHeight="1" thickBot="1" x14ac:dyDescent="0.25">
      <c r="A21" s="232">
        <v>371</v>
      </c>
      <c r="B21" s="23"/>
      <c r="C21" s="13"/>
      <c r="D21" s="132"/>
      <c r="E21" s="132"/>
      <c r="F21" s="14"/>
      <c r="G21" s="14"/>
      <c r="H21" s="14"/>
      <c r="I21" s="14"/>
      <c r="J21" s="191"/>
      <c r="K21" s="192"/>
      <c r="L21" s="27"/>
      <c r="N21" s="27"/>
      <c r="O21" s="14"/>
      <c r="Q21" s="27"/>
    </row>
    <row r="22" spans="1:255" ht="12.95" customHeight="1" thickTop="1" thickBot="1" x14ac:dyDescent="0.25">
      <c r="A22" s="232"/>
      <c r="B22" s="36"/>
      <c r="C22" s="37" t="s">
        <v>17</v>
      </c>
      <c r="D22" s="36"/>
      <c r="E22" s="36" t="s">
        <v>15</v>
      </c>
      <c r="F22" s="38"/>
      <c r="G22" s="38">
        <f>SUM(G7:G19)</f>
        <v>87437330000</v>
      </c>
      <c r="H22" s="38"/>
      <c r="I22" s="96">
        <f>SUM(I7:I20)</f>
        <v>96028801700</v>
      </c>
      <c r="J22" s="113"/>
      <c r="K22" s="105"/>
      <c r="L22" s="27">
        <f>L13*N7+L14</f>
        <v>0</v>
      </c>
      <c r="N22" s="27"/>
    </row>
    <row r="23" spans="1:255" ht="12.95" customHeight="1" thickTop="1" x14ac:dyDescent="0.2">
      <c r="A23" s="232"/>
      <c r="B23" s="15"/>
      <c r="C23" s="16"/>
      <c r="D23" s="17"/>
      <c r="E23" s="17"/>
      <c r="F23" s="18"/>
      <c r="G23" s="18"/>
      <c r="H23" s="19"/>
      <c r="I23" s="19"/>
      <c r="J23" s="111"/>
      <c r="K23" s="122"/>
    </row>
    <row r="24" spans="1:255" ht="26.1" customHeight="1" x14ac:dyDescent="0.2">
      <c r="A24" s="232"/>
      <c r="B24" s="222" t="s">
        <v>178</v>
      </c>
      <c r="C24" s="221"/>
      <c r="D24" s="221"/>
      <c r="E24" s="221"/>
      <c r="F24" s="221"/>
      <c r="G24" s="221"/>
      <c r="H24" s="221"/>
      <c r="I24" s="221"/>
      <c r="J24" s="112"/>
      <c r="K24" s="108"/>
    </row>
    <row r="25" spans="1:255" s="13" customFormat="1" ht="12.95" customHeight="1" x14ac:dyDescent="0.2">
      <c r="B25" s="1" t="s">
        <v>2</v>
      </c>
      <c r="C25" s="2" t="s">
        <v>78</v>
      </c>
      <c r="D25" s="1" t="s">
        <v>26</v>
      </c>
      <c r="E25" s="1" t="s">
        <v>14</v>
      </c>
      <c r="F25" s="12">
        <v>106400000</v>
      </c>
      <c r="G25" s="12">
        <f>+F25*$M$7</f>
        <v>789229980</v>
      </c>
      <c r="H25" s="12">
        <v>106400000</v>
      </c>
      <c r="I25" s="12">
        <f>+H25*$N$7</f>
        <v>786682551.20000005</v>
      </c>
      <c r="J25" s="105" t="s">
        <v>249</v>
      </c>
      <c r="K25" s="105" t="s">
        <v>292</v>
      </c>
      <c r="M25" s="25"/>
      <c r="N25" s="17"/>
      <c r="O25" s="18"/>
      <c r="P25" s="18"/>
      <c r="Q25" s="18"/>
      <c r="R25" s="18"/>
      <c r="S25" s="17"/>
      <c r="T25" s="16"/>
      <c r="U25" s="17"/>
      <c r="V25" s="17"/>
      <c r="W25" s="18"/>
      <c r="X25" s="18"/>
      <c r="Y25" s="18"/>
      <c r="Z25" s="18"/>
      <c r="AA25" s="17"/>
      <c r="AB25" s="16"/>
      <c r="AC25" s="17"/>
      <c r="AD25" s="17"/>
      <c r="AE25" s="18"/>
      <c r="AF25" s="18"/>
      <c r="AG25" s="18"/>
      <c r="AH25" s="18"/>
      <c r="AI25" s="17"/>
      <c r="AJ25" s="16"/>
      <c r="AK25" s="17"/>
      <c r="AL25" s="17"/>
      <c r="AM25" s="18"/>
      <c r="AN25" s="18"/>
      <c r="AO25" s="18"/>
      <c r="AP25" s="18"/>
      <c r="AQ25" s="17"/>
      <c r="AR25" s="16"/>
      <c r="AS25" s="17"/>
      <c r="AT25" s="17"/>
      <c r="AU25" s="18"/>
      <c r="AV25" s="18"/>
      <c r="AW25" s="18"/>
      <c r="AX25" s="18"/>
      <c r="AY25" s="17"/>
      <c r="AZ25" s="16"/>
      <c r="BA25" s="17"/>
      <c r="BB25" s="17"/>
      <c r="BC25" s="18"/>
      <c r="BD25" s="18"/>
      <c r="BE25" s="18"/>
      <c r="BF25" s="18"/>
      <c r="BG25" s="17"/>
      <c r="BH25" s="16"/>
      <c r="BI25" s="17"/>
      <c r="BJ25" s="17"/>
      <c r="BK25" s="18"/>
      <c r="BL25" s="18"/>
      <c r="BM25" s="18"/>
      <c r="BN25" s="18"/>
      <c r="BO25" s="17"/>
      <c r="BP25" s="16"/>
      <c r="BQ25" s="17"/>
      <c r="BR25" s="17"/>
      <c r="BS25" s="18"/>
      <c r="BT25" s="18"/>
      <c r="BU25" s="18"/>
      <c r="BV25" s="18"/>
      <c r="BW25" s="17"/>
      <c r="BX25" s="16"/>
      <c r="BY25" s="17"/>
      <c r="BZ25" s="17"/>
      <c r="CA25" s="18"/>
      <c r="CB25" s="18"/>
      <c r="CC25" s="18"/>
      <c r="CD25" s="18"/>
      <c r="CE25" s="17"/>
      <c r="CF25" s="16"/>
      <c r="CG25" s="17"/>
      <c r="CH25" s="17"/>
      <c r="CI25" s="18"/>
      <c r="CJ25" s="18"/>
      <c r="CK25" s="18"/>
      <c r="CL25" s="18"/>
      <c r="CM25" s="17"/>
      <c r="CN25" s="16"/>
      <c r="CO25" s="17"/>
      <c r="CP25" s="17"/>
      <c r="CQ25" s="18"/>
      <c r="CR25" s="18"/>
      <c r="CS25" s="18"/>
      <c r="CT25" s="18"/>
      <c r="CU25" s="17"/>
      <c r="CV25" s="16"/>
      <c r="CW25" s="17"/>
      <c r="CX25" s="17"/>
      <c r="CY25" s="18"/>
      <c r="CZ25" s="18"/>
      <c r="DA25" s="18"/>
      <c r="DB25" s="18"/>
      <c r="DC25" s="17"/>
      <c r="DD25" s="16"/>
      <c r="DE25" s="17"/>
      <c r="DF25" s="17"/>
      <c r="DG25" s="18"/>
      <c r="DH25" s="18"/>
      <c r="DI25" s="18"/>
      <c r="DJ25" s="18"/>
      <c r="DK25" s="17"/>
      <c r="DL25" s="16"/>
      <c r="DM25" s="17"/>
      <c r="DN25" s="17"/>
      <c r="DO25" s="18"/>
      <c r="DP25" s="18"/>
      <c r="DQ25" s="18"/>
      <c r="DR25" s="18"/>
      <c r="DS25" s="17"/>
      <c r="DT25" s="16"/>
      <c r="DU25" s="17"/>
      <c r="DV25" s="17"/>
      <c r="DW25" s="18"/>
      <c r="DX25" s="18"/>
      <c r="DY25" s="18"/>
      <c r="DZ25" s="18"/>
      <c r="EA25" s="17"/>
      <c r="EB25" s="16"/>
      <c r="EC25" s="17"/>
      <c r="ED25" s="17"/>
      <c r="EE25" s="18"/>
      <c r="EF25" s="18"/>
      <c r="EG25" s="18"/>
      <c r="EH25" s="18"/>
      <c r="EI25" s="17"/>
      <c r="EJ25" s="16"/>
      <c r="EK25" s="17"/>
      <c r="EL25" s="17"/>
      <c r="EM25" s="18"/>
      <c r="EN25" s="18"/>
      <c r="EO25" s="18"/>
      <c r="EP25" s="18"/>
      <c r="EQ25" s="17"/>
      <c r="ER25" s="16"/>
      <c r="ES25" s="17"/>
      <c r="ET25" s="17"/>
      <c r="EU25" s="18"/>
      <c r="EV25" s="18"/>
      <c r="EW25" s="18"/>
      <c r="EX25" s="18"/>
      <c r="EY25" s="17"/>
      <c r="EZ25" s="16"/>
      <c r="FA25" s="17"/>
      <c r="FB25" s="17"/>
      <c r="FC25" s="18"/>
      <c r="FD25" s="18"/>
      <c r="FE25" s="18"/>
      <c r="FF25" s="18"/>
      <c r="FG25" s="17"/>
      <c r="FH25" s="16"/>
      <c r="FI25" s="17"/>
      <c r="FJ25" s="17"/>
      <c r="FK25" s="18"/>
      <c r="FL25" s="18"/>
      <c r="FM25" s="18"/>
      <c r="FN25" s="18"/>
      <c r="FO25" s="17"/>
      <c r="FP25" s="16"/>
      <c r="FQ25" s="17"/>
      <c r="FR25" s="17"/>
      <c r="FS25" s="18"/>
      <c r="FT25" s="18"/>
      <c r="FU25" s="18"/>
      <c r="FV25" s="18"/>
      <c r="FW25" s="17"/>
      <c r="FX25" s="16"/>
      <c r="FY25" s="17"/>
      <c r="FZ25" s="17"/>
      <c r="GA25" s="18"/>
      <c r="GB25" s="18"/>
      <c r="GC25" s="18"/>
      <c r="GD25" s="18"/>
      <c r="GE25" s="17"/>
      <c r="GF25" s="16"/>
      <c r="GG25" s="17"/>
      <c r="GH25" s="17"/>
      <c r="GI25" s="18"/>
      <c r="GJ25" s="18"/>
      <c r="GK25" s="18"/>
      <c r="GL25" s="18"/>
      <c r="GM25" s="17"/>
      <c r="GN25" s="16"/>
      <c r="GO25" s="17"/>
      <c r="GP25" s="17"/>
      <c r="GQ25" s="18"/>
      <c r="GR25" s="18"/>
      <c r="GS25" s="18"/>
      <c r="GT25" s="18"/>
      <c r="GU25" s="17"/>
      <c r="GV25" s="16"/>
      <c r="GW25" s="17"/>
      <c r="GX25" s="17"/>
      <c r="GY25" s="18"/>
      <c r="GZ25" s="18"/>
      <c r="HA25" s="18"/>
      <c r="HB25" s="18"/>
      <c r="HC25" s="17"/>
      <c r="HD25" s="16"/>
      <c r="HE25" s="17"/>
      <c r="HF25" s="17"/>
      <c r="HG25" s="18"/>
      <c r="HH25" s="18"/>
      <c r="HI25" s="18"/>
      <c r="HJ25" s="18"/>
      <c r="HK25" s="17"/>
      <c r="HL25" s="16"/>
      <c r="HM25" s="17"/>
      <c r="HN25" s="17"/>
      <c r="HO25" s="18"/>
      <c r="HP25" s="18"/>
      <c r="HQ25" s="18"/>
      <c r="HR25" s="18"/>
      <c r="HS25" s="17"/>
      <c r="HT25" s="16"/>
      <c r="HU25" s="17"/>
      <c r="HV25" s="17"/>
      <c r="HW25" s="18"/>
      <c r="HX25" s="18"/>
      <c r="HY25" s="18"/>
      <c r="HZ25" s="18"/>
      <c r="IA25" s="17"/>
      <c r="IB25" s="16"/>
      <c r="IC25" s="17"/>
      <c r="ID25" s="17"/>
      <c r="IE25" s="18"/>
      <c r="IF25" s="18"/>
      <c r="IG25" s="18"/>
      <c r="IH25" s="18"/>
      <c r="II25" s="17"/>
      <c r="IJ25" s="16"/>
      <c r="IK25" s="17"/>
      <c r="IL25" s="17"/>
      <c r="IM25" s="18"/>
      <c r="IN25" s="18"/>
      <c r="IO25" s="18"/>
      <c r="IP25" s="18"/>
      <c r="IQ25" s="17"/>
      <c r="IR25" s="16"/>
      <c r="IS25" s="17"/>
      <c r="IT25" s="17"/>
      <c r="IU25" s="18"/>
    </row>
    <row r="26" spans="1:255" s="13" customFormat="1" ht="12.95" customHeight="1" x14ac:dyDescent="0.2">
      <c r="B26" s="1" t="s">
        <v>3</v>
      </c>
      <c r="C26" s="2" t="s">
        <v>89</v>
      </c>
      <c r="D26" s="1" t="s">
        <v>67</v>
      </c>
      <c r="E26" s="1" t="s">
        <v>15</v>
      </c>
      <c r="F26" s="12">
        <v>169411764.66</v>
      </c>
      <c r="G26" s="12">
        <f>F26</f>
        <v>169411764.66</v>
      </c>
      <c r="H26" s="12">
        <v>84705882.299999997</v>
      </c>
      <c r="I26" s="12">
        <f>H26</f>
        <v>84705882.299999997</v>
      </c>
      <c r="J26" s="105" t="s">
        <v>261</v>
      </c>
      <c r="K26" s="105" t="s">
        <v>265</v>
      </c>
      <c r="L26" s="171" t="s">
        <v>86</v>
      </c>
      <c r="M26" s="27">
        <f>+H25+H27+H30+H31+H32+H33+H34+H35+H36+H41+H42+H43+H45+H46+H47+H48</f>
        <v>1621333368.8900001</v>
      </c>
      <c r="N26" s="17"/>
      <c r="O26" s="18"/>
      <c r="P26" s="18"/>
      <c r="Q26" s="18"/>
      <c r="R26" s="18"/>
      <c r="S26" s="17"/>
      <c r="T26" s="16"/>
      <c r="U26" s="17"/>
      <c r="V26" s="17"/>
      <c r="W26" s="18"/>
      <c r="X26" s="18"/>
      <c r="Y26" s="18"/>
      <c r="Z26" s="18"/>
      <c r="AA26" s="17"/>
      <c r="AB26" s="16"/>
      <c r="AC26" s="17"/>
      <c r="AD26" s="17"/>
      <c r="AE26" s="18"/>
      <c r="AF26" s="18"/>
      <c r="AG26" s="18"/>
      <c r="AH26" s="18"/>
      <c r="AI26" s="17"/>
      <c r="AJ26" s="16"/>
      <c r="AK26" s="17"/>
      <c r="AL26" s="17"/>
      <c r="AM26" s="18"/>
      <c r="AN26" s="18"/>
      <c r="AO26" s="18"/>
      <c r="AP26" s="18"/>
      <c r="AQ26" s="17"/>
      <c r="AR26" s="16"/>
      <c r="AS26" s="17"/>
      <c r="AT26" s="17"/>
      <c r="AU26" s="18"/>
      <c r="AV26" s="18"/>
      <c r="AW26" s="18"/>
      <c r="AX26" s="18"/>
      <c r="AY26" s="17"/>
      <c r="AZ26" s="16"/>
      <c r="BA26" s="17"/>
      <c r="BB26" s="17"/>
      <c r="BC26" s="18"/>
      <c r="BD26" s="18"/>
      <c r="BE26" s="18"/>
      <c r="BF26" s="18"/>
      <c r="BG26" s="17"/>
      <c r="BH26" s="16"/>
      <c r="BI26" s="17"/>
      <c r="BJ26" s="17"/>
      <c r="BK26" s="18"/>
      <c r="BL26" s="18"/>
      <c r="BM26" s="18"/>
      <c r="BN26" s="18"/>
      <c r="BO26" s="17"/>
      <c r="BP26" s="16"/>
      <c r="BQ26" s="17"/>
      <c r="BR26" s="17"/>
      <c r="BS26" s="18"/>
      <c r="BT26" s="18"/>
      <c r="BU26" s="18"/>
      <c r="BV26" s="18"/>
      <c r="BW26" s="17"/>
      <c r="BX26" s="16"/>
      <c r="BY26" s="17"/>
      <c r="BZ26" s="17"/>
      <c r="CA26" s="18"/>
      <c r="CB26" s="18"/>
      <c r="CC26" s="18"/>
      <c r="CD26" s="18"/>
      <c r="CE26" s="17"/>
      <c r="CF26" s="16"/>
      <c r="CG26" s="17"/>
      <c r="CH26" s="17"/>
      <c r="CI26" s="18"/>
      <c r="CJ26" s="18"/>
      <c r="CK26" s="18"/>
      <c r="CL26" s="18"/>
      <c r="CM26" s="17"/>
      <c r="CN26" s="16"/>
      <c r="CO26" s="17"/>
      <c r="CP26" s="17"/>
      <c r="CQ26" s="18"/>
      <c r="CR26" s="18"/>
      <c r="CS26" s="18"/>
      <c r="CT26" s="18"/>
      <c r="CU26" s="17"/>
      <c r="CV26" s="16"/>
      <c r="CW26" s="17"/>
      <c r="CX26" s="17"/>
      <c r="CY26" s="18"/>
      <c r="CZ26" s="18"/>
      <c r="DA26" s="18"/>
      <c r="DB26" s="18"/>
      <c r="DC26" s="17"/>
      <c r="DD26" s="16"/>
      <c r="DE26" s="17"/>
      <c r="DF26" s="17"/>
      <c r="DG26" s="18"/>
      <c r="DH26" s="18"/>
      <c r="DI26" s="18"/>
      <c r="DJ26" s="18"/>
      <c r="DK26" s="17"/>
      <c r="DL26" s="16"/>
      <c r="DM26" s="17"/>
      <c r="DN26" s="17"/>
      <c r="DO26" s="18"/>
      <c r="DP26" s="18"/>
      <c r="DQ26" s="18"/>
      <c r="DR26" s="18"/>
      <c r="DS26" s="17"/>
      <c r="DT26" s="16"/>
      <c r="DU26" s="17"/>
      <c r="DV26" s="17"/>
      <c r="DW26" s="18"/>
      <c r="DX26" s="18"/>
      <c r="DY26" s="18"/>
      <c r="DZ26" s="18"/>
      <c r="EA26" s="17"/>
      <c r="EB26" s="16"/>
      <c r="EC26" s="17"/>
      <c r="ED26" s="17"/>
      <c r="EE26" s="18"/>
      <c r="EF26" s="18"/>
      <c r="EG26" s="18"/>
      <c r="EH26" s="18"/>
      <c r="EI26" s="17"/>
      <c r="EJ26" s="16"/>
      <c r="EK26" s="17"/>
      <c r="EL26" s="17"/>
      <c r="EM26" s="18"/>
      <c r="EN26" s="18"/>
      <c r="EO26" s="18"/>
      <c r="EP26" s="18"/>
      <c r="EQ26" s="17"/>
      <c r="ER26" s="16"/>
      <c r="ES26" s="17"/>
      <c r="ET26" s="17"/>
      <c r="EU26" s="18"/>
      <c r="EV26" s="18"/>
      <c r="EW26" s="18"/>
      <c r="EX26" s="18"/>
      <c r="EY26" s="17"/>
      <c r="EZ26" s="16"/>
      <c r="FA26" s="17"/>
      <c r="FB26" s="17"/>
      <c r="FC26" s="18"/>
      <c r="FD26" s="18"/>
      <c r="FE26" s="18"/>
      <c r="FF26" s="18"/>
      <c r="FG26" s="17"/>
      <c r="FH26" s="16"/>
      <c r="FI26" s="17"/>
      <c r="FJ26" s="17"/>
      <c r="FK26" s="18"/>
      <c r="FL26" s="18"/>
      <c r="FM26" s="18"/>
      <c r="FN26" s="18"/>
      <c r="FO26" s="17"/>
      <c r="FP26" s="16"/>
      <c r="FQ26" s="17"/>
      <c r="FR26" s="17"/>
      <c r="FS26" s="18"/>
      <c r="FT26" s="18"/>
      <c r="FU26" s="18"/>
      <c r="FV26" s="18"/>
      <c r="FW26" s="17"/>
      <c r="FX26" s="16"/>
      <c r="FY26" s="17"/>
      <c r="FZ26" s="17"/>
      <c r="GA26" s="18"/>
      <c r="GB26" s="18"/>
      <c r="GC26" s="18"/>
      <c r="GD26" s="18"/>
      <c r="GE26" s="17"/>
      <c r="GF26" s="16"/>
      <c r="GG26" s="17"/>
      <c r="GH26" s="17"/>
      <c r="GI26" s="18"/>
      <c r="GJ26" s="18"/>
      <c r="GK26" s="18"/>
      <c r="GL26" s="18"/>
      <c r="GM26" s="17"/>
      <c r="GN26" s="16"/>
      <c r="GO26" s="17"/>
      <c r="GP26" s="17"/>
      <c r="GQ26" s="18"/>
      <c r="GR26" s="18"/>
      <c r="GS26" s="18"/>
      <c r="GT26" s="18"/>
      <c r="GU26" s="17"/>
      <c r="GV26" s="16"/>
      <c r="GW26" s="17"/>
      <c r="GX26" s="17"/>
      <c r="GY26" s="18"/>
      <c r="GZ26" s="18"/>
      <c r="HA26" s="18"/>
      <c r="HB26" s="18"/>
      <c r="HC26" s="17"/>
      <c r="HD26" s="16"/>
      <c r="HE26" s="17"/>
      <c r="HF26" s="17"/>
      <c r="HG26" s="18"/>
      <c r="HH26" s="18"/>
      <c r="HI26" s="18"/>
      <c r="HJ26" s="18"/>
      <c r="HK26" s="17"/>
      <c r="HL26" s="16"/>
      <c r="HM26" s="17"/>
      <c r="HN26" s="17"/>
      <c r="HO26" s="18"/>
      <c r="HP26" s="18"/>
      <c r="HQ26" s="18"/>
      <c r="HR26" s="18"/>
      <c r="HS26" s="17"/>
      <c r="HT26" s="16"/>
      <c r="HU26" s="17"/>
      <c r="HV26" s="17"/>
      <c r="HW26" s="18"/>
      <c r="HX26" s="18"/>
      <c r="HY26" s="18"/>
      <c r="HZ26" s="18"/>
      <c r="IA26" s="17"/>
      <c r="IB26" s="16"/>
      <c r="IC26" s="17"/>
      <c r="ID26" s="17"/>
      <c r="IE26" s="18"/>
      <c r="IF26" s="18"/>
      <c r="IG26" s="18"/>
      <c r="IH26" s="18"/>
      <c r="II26" s="17"/>
      <c r="IJ26" s="16"/>
      <c r="IK26" s="17"/>
      <c r="IL26" s="17"/>
      <c r="IM26" s="18"/>
      <c r="IN26" s="18"/>
      <c r="IO26" s="18"/>
      <c r="IP26" s="18"/>
      <c r="IQ26" s="17"/>
      <c r="IR26" s="16"/>
      <c r="IS26" s="17"/>
      <c r="IT26" s="17"/>
      <c r="IU26" s="18"/>
    </row>
    <row r="27" spans="1:255" s="13" customFormat="1" ht="12.95" customHeight="1" x14ac:dyDescent="0.2">
      <c r="B27" s="1" t="s">
        <v>20</v>
      </c>
      <c r="C27" s="2" t="s">
        <v>102</v>
      </c>
      <c r="D27" s="1"/>
      <c r="E27" s="1" t="s">
        <v>14</v>
      </c>
      <c r="F27" s="12">
        <f>284857142.79+17142857.13</f>
        <v>301999999.92000002</v>
      </c>
      <c r="G27" s="12">
        <f>+F27*$M$7</f>
        <v>2240107649.4065943</v>
      </c>
      <c r="H27" s="12">
        <f>213642857.06+12857142.84</f>
        <v>226499999.90000001</v>
      </c>
      <c r="I27" s="12">
        <f>+H27*$N$7</f>
        <v>1674657873.7606368</v>
      </c>
      <c r="J27" s="105" t="s">
        <v>245</v>
      </c>
      <c r="K27" s="105" t="s">
        <v>293</v>
      </c>
      <c r="L27" s="170" t="s">
        <v>87</v>
      </c>
      <c r="M27" s="27">
        <f>+H52+H51+H50+H49+H44+H40+H39+H38+H37+H29+H28+H26</f>
        <v>6291875367.9499998</v>
      </c>
      <c r="N27" s="17"/>
      <c r="O27" s="18"/>
      <c r="P27" s="18"/>
      <c r="Q27" s="18"/>
      <c r="R27" s="18"/>
      <c r="S27" s="17"/>
      <c r="U27" s="17"/>
      <c r="V27" s="17"/>
      <c r="W27" s="18"/>
      <c r="X27" s="18"/>
      <c r="Y27" s="18"/>
      <c r="Z27" s="18"/>
      <c r="AA27" s="17"/>
      <c r="AC27" s="17"/>
      <c r="AD27" s="17"/>
      <c r="AE27" s="18"/>
      <c r="AF27" s="18"/>
      <c r="AG27" s="18"/>
      <c r="AH27" s="18"/>
      <c r="AI27" s="17"/>
      <c r="AK27" s="17"/>
      <c r="AL27" s="17"/>
      <c r="AM27" s="18"/>
      <c r="AN27" s="18"/>
      <c r="AO27" s="18"/>
      <c r="AP27" s="18"/>
      <c r="AQ27" s="17"/>
      <c r="AS27" s="17"/>
      <c r="AT27" s="17"/>
      <c r="AU27" s="18"/>
      <c r="AV27" s="18"/>
      <c r="AW27" s="18"/>
      <c r="AX27" s="18"/>
      <c r="AY27" s="17"/>
      <c r="BA27" s="17"/>
      <c r="BB27" s="17"/>
      <c r="BC27" s="18"/>
      <c r="BD27" s="18"/>
      <c r="BE27" s="18"/>
      <c r="BF27" s="18"/>
      <c r="BG27" s="17"/>
      <c r="BI27" s="17"/>
      <c r="BJ27" s="17"/>
      <c r="BK27" s="18"/>
      <c r="BL27" s="18"/>
      <c r="BM27" s="18"/>
      <c r="BN27" s="18"/>
      <c r="BO27" s="17"/>
      <c r="BQ27" s="17"/>
      <c r="BR27" s="17"/>
      <c r="BS27" s="18"/>
      <c r="BT27" s="18"/>
      <c r="BU27" s="18"/>
      <c r="BV27" s="18"/>
      <c r="BW27" s="17"/>
      <c r="BY27" s="17"/>
      <c r="BZ27" s="17"/>
      <c r="CA27" s="18"/>
      <c r="CB27" s="18"/>
      <c r="CC27" s="18"/>
      <c r="CD27" s="18"/>
      <c r="CE27" s="17"/>
      <c r="CG27" s="17"/>
      <c r="CH27" s="17"/>
      <c r="CI27" s="18"/>
      <c r="CJ27" s="18"/>
      <c r="CK27" s="18"/>
      <c r="CL27" s="18"/>
      <c r="CM27" s="17"/>
      <c r="CO27" s="17"/>
      <c r="CP27" s="17"/>
      <c r="CQ27" s="18"/>
      <c r="CR27" s="18"/>
      <c r="CS27" s="18"/>
      <c r="CT27" s="18"/>
      <c r="CU27" s="17"/>
      <c r="CW27" s="17"/>
      <c r="CX27" s="17"/>
      <c r="CY27" s="18"/>
      <c r="CZ27" s="18"/>
      <c r="DA27" s="18"/>
      <c r="DB27" s="18"/>
      <c r="DC27" s="17"/>
      <c r="DE27" s="17"/>
      <c r="DF27" s="17"/>
      <c r="DG27" s="18"/>
      <c r="DH27" s="18"/>
      <c r="DI27" s="18"/>
      <c r="DJ27" s="18"/>
      <c r="DK27" s="17"/>
      <c r="DM27" s="17"/>
      <c r="DN27" s="17"/>
      <c r="DO27" s="18"/>
      <c r="DP27" s="18"/>
      <c r="DQ27" s="18"/>
      <c r="DR27" s="18"/>
      <c r="DS27" s="17"/>
      <c r="DU27" s="17"/>
      <c r="DV27" s="17"/>
      <c r="DW27" s="18"/>
      <c r="DX27" s="18"/>
      <c r="DY27" s="18"/>
      <c r="DZ27" s="18"/>
      <c r="EA27" s="17"/>
      <c r="EC27" s="17"/>
      <c r="ED27" s="17"/>
      <c r="EE27" s="18"/>
      <c r="EF27" s="18"/>
      <c r="EG27" s="18"/>
      <c r="EH27" s="18"/>
      <c r="EI27" s="17"/>
      <c r="EK27" s="17"/>
      <c r="EL27" s="17"/>
      <c r="EM27" s="18"/>
      <c r="EN27" s="18"/>
      <c r="EO27" s="18"/>
      <c r="EP27" s="18"/>
      <c r="EQ27" s="17"/>
      <c r="ES27" s="17"/>
      <c r="ET27" s="17"/>
      <c r="EU27" s="18"/>
      <c r="EV27" s="18"/>
      <c r="EW27" s="18"/>
      <c r="EX27" s="18"/>
      <c r="EY27" s="17"/>
      <c r="FA27" s="17"/>
      <c r="FB27" s="17"/>
      <c r="FC27" s="18"/>
      <c r="FD27" s="18"/>
      <c r="FE27" s="18"/>
      <c r="FF27" s="18"/>
      <c r="FG27" s="17"/>
      <c r="FI27" s="17"/>
      <c r="FJ27" s="17"/>
      <c r="FK27" s="18"/>
      <c r="FL27" s="18"/>
      <c r="FM27" s="18"/>
      <c r="FN27" s="18"/>
      <c r="FO27" s="17"/>
      <c r="FQ27" s="17"/>
      <c r="FR27" s="17"/>
      <c r="FS27" s="18"/>
      <c r="FT27" s="18"/>
      <c r="FU27" s="18"/>
      <c r="FV27" s="18"/>
      <c r="FW27" s="17"/>
      <c r="FY27" s="17"/>
      <c r="FZ27" s="17"/>
      <c r="GA27" s="18"/>
      <c r="GB27" s="18"/>
      <c r="GC27" s="18"/>
      <c r="GD27" s="18"/>
      <c r="GE27" s="17"/>
      <c r="GG27" s="17"/>
      <c r="GH27" s="17"/>
      <c r="GI27" s="18"/>
      <c r="GJ27" s="18"/>
      <c r="GK27" s="18"/>
      <c r="GL27" s="18"/>
      <c r="GM27" s="17"/>
      <c r="GO27" s="17"/>
      <c r="GP27" s="17"/>
      <c r="GQ27" s="18"/>
      <c r="GR27" s="18"/>
      <c r="GS27" s="18"/>
      <c r="GT27" s="18"/>
      <c r="GU27" s="17"/>
      <c r="GW27" s="17"/>
      <c r="GX27" s="17"/>
      <c r="GY27" s="18"/>
      <c r="GZ27" s="18"/>
      <c r="HA27" s="18"/>
      <c r="HB27" s="18"/>
      <c r="HC27" s="17"/>
      <c r="HE27" s="17"/>
      <c r="HF27" s="17"/>
      <c r="HG27" s="18"/>
      <c r="HH27" s="18"/>
      <c r="HI27" s="18"/>
      <c r="HJ27" s="18"/>
      <c r="HK27" s="17"/>
      <c r="HM27" s="17"/>
      <c r="HN27" s="17"/>
      <c r="HO27" s="18"/>
      <c r="HP27" s="18"/>
      <c r="HQ27" s="18"/>
      <c r="HR27" s="18"/>
      <c r="HS27" s="17"/>
      <c r="HU27" s="17"/>
      <c r="HV27" s="17"/>
      <c r="HW27" s="18"/>
      <c r="HX27" s="18"/>
      <c r="HY27" s="18"/>
      <c r="HZ27" s="18"/>
      <c r="IA27" s="17"/>
      <c r="IC27" s="17"/>
      <c r="ID27" s="17"/>
      <c r="IE27" s="18"/>
      <c r="IF27" s="18"/>
      <c r="IG27" s="18"/>
      <c r="IH27" s="18"/>
      <c r="II27" s="17"/>
      <c r="IK27" s="17"/>
      <c r="IL27" s="17"/>
      <c r="IM27" s="18"/>
      <c r="IN27" s="18"/>
      <c r="IO27" s="18"/>
      <c r="IP27" s="18"/>
      <c r="IQ27" s="17"/>
      <c r="IS27" s="17"/>
      <c r="IT27" s="17"/>
      <c r="IU27" s="18"/>
    </row>
    <row r="28" spans="1:255" s="13" customFormat="1" ht="12.95" customHeight="1" x14ac:dyDescent="0.2">
      <c r="B28" s="1" t="s">
        <v>4</v>
      </c>
      <c r="C28" s="2" t="s">
        <v>62</v>
      </c>
      <c r="D28" s="1" t="s">
        <v>25</v>
      </c>
      <c r="E28" s="1" t="s">
        <v>15</v>
      </c>
      <c r="F28" s="12">
        <v>66500000</v>
      </c>
      <c r="G28" s="12">
        <f>F28</f>
        <v>66500000</v>
      </c>
      <c r="H28" s="12">
        <v>63000000</v>
      </c>
      <c r="I28" s="12">
        <f>H28</f>
        <v>63000000</v>
      </c>
      <c r="J28" s="105" t="s">
        <v>260</v>
      </c>
      <c r="K28" s="129">
        <v>0.03</v>
      </c>
      <c r="L28" s="25"/>
      <c r="M28" s="25"/>
      <c r="N28" s="17"/>
      <c r="O28" s="18"/>
      <c r="P28" s="18"/>
      <c r="Q28" s="18"/>
      <c r="R28" s="18"/>
      <c r="S28" s="17"/>
      <c r="U28" s="17"/>
      <c r="V28" s="17"/>
      <c r="W28" s="18"/>
      <c r="X28" s="18"/>
      <c r="Y28" s="18"/>
      <c r="Z28" s="18"/>
      <c r="AA28" s="17"/>
      <c r="AC28" s="17"/>
      <c r="AD28" s="17"/>
      <c r="AE28" s="18"/>
      <c r="AF28" s="18"/>
      <c r="AG28" s="18"/>
      <c r="AH28" s="18"/>
      <c r="AI28" s="17"/>
      <c r="AK28" s="17"/>
      <c r="AL28" s="17"/>
      <c r="AM28" s="18"/>
      <c r="AN28" s="18"/>
      <c r="AO28" s="18"/>
      <c r="AP28" s="18"/>
      <c r="AQ28" s="17"/>
      <c r="AS28" s="17"/>
      <c r="AT28" s="17"/>
      <c r="AU28" s="18"/>
      <c r="AV28" s="18"/>
      <c r="AW28" s="18"/>
      <c r="AX28" s="18"/>
      <c r="AY28" s="17"/>
      <c r="BA28" s="17"/>
      <c r="BB28" s="17"/>
      <c r="BC28" s="18"/>
      <c r="BD28" s="18"/>
      <c r="BE28" s="18"/>
      <c r="BF28" s="18"/>
      <c r="BG28" s="17"/>
      <c r="BI28" s="17"/>
      <c r="BJ28" s="17"/>
      <c r="BK28" s="18"/>
      <c r="BL28" s="18"/>
      <c r="BM28" s="18"/>
      <c r="BN28" s="18"/>
      <c r="BO28" s="17"/>
      <c r="BQ28" s="17"/>
      <c r="BR28" s="17"/>
      <c r="BS28" s="18"/>
      <c r="BT28" s="18"/>
      <c r="BU28" s="18"/>
      <c r="BV28" s="18"/>
      <c r="BW28" s="17"/>
      <c r="BY28" s="17"/>
      <c r="BZ28" s="17"/>
      <c r="CA28" s="18"/>
      <c r="CB28" s="18"/>
      <c r="CC28" s="18"/>
      <c r="CD28" s="18"/>
      <c r="CE28" s="17"/>
      <c r="CG28" s="17"/>
      <c r="CH28" s="17"/>
      <c r="CI28" s="18"/>
      <c r="CJ28" s="18"/>
      <c r="CK28" s="18"/>
      <c r="CL28" s="18"/>
      <c r="CM28" s="17"/>
      <c r="CO28" s="17"/>
      <c r="CP28" s="17"/>
      <c r="CQ28" s="18"/>
      <c r="CR28" s="18"/>
      <c r="CS28" s="18"/>
      <c r="CT28" s="18"/>
      <c r="CU28" s="17"/>
      <c r="CW28" s="17"/>
      <c r="CX28" s="17"/>
      <c r="CY28" s="18"/>
      <c r="CZ28" s="18"/>
      <c r="DA28" s="18"/>
      <c r="DB28" s="18"/>
      <c r="DC28" s="17"/>
      <c r="DE28" s="17"/>
      <c r="DF28" s="17"/>
      <c r="DG28" s="18"/>
      <c r="DH28" s="18"/>
      <c r="DI28" s="18"/>
      <c r="DJ28" s="18"/>
      <c r="DK28" s="17"/>
      <c r="DM28" s="17"/>
      <c r="DN28" s="17"/>
      <c r="DO28" s="18"/>
      <c r="DP28" s="18"/>
      <c r="DQ28" s="18"/>
      <c r="DR28" s="18"/>
      <c r="DS28" s="17"/>
      <c r="DU28" s="17"/>
      <c r="DV28" s="17"/>
      <c r="DW28" s="18"/>
      <c r="DX28" s="18"/>
      <c r="DY28" s="18"/>
      <c r="DZ28" s="18"/>
      <c r="EA28" s="17"/>
      <c r="EC28" s="17"/>
      <c r="ED28" s="17"/>
      <c r="EE28" s="18"/>
      <c r="EF28" s="18"/>
      <c r="EG28" s="18"/>
      <c r="EH28" s="18"/>
      <c r="EI28" s="17"/>
      <c r="EK28" s="17"/>
      <c r="EL28" s="17"/>
      <c r="EM28" s="18"/>
      <c r="EN28" s="18"/>
      <c r="EO28" s="18"/>
      <c r="EP28" s="18"/>
      <c r="EQ28" s="17"/>
      <c r="ES28" s="17"/>
      <c r="ET28" s="17"/>
      <c r="EU28" s="18"/>
      <c r="EV28" s="18"/>
      <c r="EW28" s="18"/>
      <c r="EX28" s="18"/>
      <c r="EY28" s="17"/>
      <c r="FA28" s="17"/>
      <c r="FB28" s="17"/>
      <c r="FC28" s="18"/>
      <c r="FD28" s="18"/>
      <c r="FE28" s="18"/>
      <c r="FF28" s="18"/>
      <c r="FG28" s="17"/>
      <c r="FI28" s="17"/>
      <c r="FJ28" s="17"/>
      <c r="FK28" s="18"/>
      <c r="FL28" s="18"/>
      <c r="FM28" s="18"/>
      <c r="FN28" s="18"/>
      <c r="FO28" s="17"/>
      <c r="FQ28" s="17"/>
      <c r="FR28" s="17"/>
      <c r="FS28" s="18"/>
      <c r="FT28" s="18"/>
      <c r="FU28" s="18"/>
      <c r="FV28" s="18"/>
      <c r="FW28" s="17"/>
      <c r="FY28" s="17"/>
      <c r="FZ28" s="17"/>
      <c r="GA28" s="18"/>
      <c r="GB28" s="18"/>
      <c r="GC28" s="18"/>
      <c r="GD28" s="18"/>
      <c r="GE28" s="17"/>
      <c r="GG28" s="17"/>
      <c r="GH28" s="17"/>
      <c r="GI28" s="18"/>
      <c r="GJ28" s="18"/>
      <c r="GK28" s="18"/>
      <c r="GL28" s="18"/>
      <c r="GM28" s="17"/>
      <c r="GO28" s="17"/>
      <c r="GP28" s="17"/>
      <c r="GQ28" s="18"/>
      <c r="GR28" s="18"/>
      <c r="GS28" s="18"/>
      <c r="GT28" s="18"/>
      <c r="GU28" s="17"/>
      <c r="GW28" s="17"/>
      <c r="GX28" s="17"/>
      <c r="GY28" s="18"/>
      <c r="GZ28" s="18"/>
      <c r="HA28" s="18"/>
      <c r="HB28" s="18"/>
      <c r="HC28" s="17"/>
      <c r="HE28" s="17"/>
      <c r="HF28" s="17"/>
      <c r="HG28" s="18"/>
      <c r="HH28" s="18"/>
      <c r="HI28" s="18"/>
      <c r="HJ28" s="18"/>
      <c r="HK28" s="17"/>
      <c r="HM28" s="17"/>
      <c r="HN28" s="17"/>
      <c r="HO28" s="18"/>
      <c r="HP28" s="18"/>
      <c r="HQ28" s="18"/>
      <c r="HR28" s="18"/>
      <c r="HS28" s="17"/>
      <c r="HU28" s="17"/>
      <c r="HV28" s="17"/>
      <c r="HW28" s="18"/>
      <c r="HX28" s="18"/>
      <c r="HY28" s="18"/>
      <c r="HZ28" s="18"/>
      <c r="IA28" s="17"/>
      <c r="IC28" s="17"/>
      <c r="ID28" s="17"/>
      <c r="IE28" s="18"/>
      <c r="IF28" s="18"/>
      <c r="IG28" s="18"/>
      <c r="IH28" s="18"/>
      <c r="II28" s="17"/>
      <c r="IK28" s="17"/>
      <c r="IL28" s="17"/>
      <c r="IM28" s="18"/>
      <c r="IN28" s="18"/>
      <c r="IO28" s="18"/>
      <c r="IP28" s="18"/>
      <c r="IQ28" s="17"/>
      <c r="IS28" s="17"/>
      <c r="IT28" s="17"/>
      <c r="IU28" s="18"/>
    </row>
    <row r="29" spans="1:255" ht="12.95" customHeight="1" x14ac:dyDescent="0.2">
      <c r="B29" s="1" t="s">
        <v>5</v>
      </c>
      <c r="C29" s="2" t="s">
        <v>63</v>
      </c>
      <c r="D29" s="1" t="s">
        <v>61</v>
      </c>
      <c r="E29" s="1" t="s">
        <v>15</v>
      </c>
      <c r="F29" s="12">
        <v>314148828.50999999</v>
      </c>
      <c r="G29" s="12">
        <f>F29</f>
        <v>314148828.50999999</v>
      </c>
      <c r="H29" s="12">
        <v>295669485.64999998</v>
      </c>
      <c r="I29" s="12">
        <f>H29</f>
        <v>295669485.64999998</v>
      </c>
      <c r="J29" s="105" t="s">
        <v>258</v>
      </c>
      <c r="K29" s="105" t="s">
        <v>259</v>
      </c>
      <c r="L29" s="17"/>
      <c r="M29" s="17"/>
    </row>
    <row r="30" spans="1:255" s="13" customFormat="1" ht="12.95" customHeight="1" x14ac:dyDescent="0.2">
      <c r="B30" s="1" t="s">
        <v>6</v>
      </c>
      <c r="C30" s="2" t="s">
        <v>68</v>
      </c>
      <c r="D30" s="1" t="s">
        <v>25</v>
      </c>
      <c r="E30" s="1" t="s">
        <v>14</v>
      </c>
      <c r="F30" s="12">
        <v>482142.75</v>
      </c>
      <c r="G30" s="12">
        <f>+F30*$M$7</f>
        <v>3576330.00883125</v>
      </c>
      <c r="H30" s="12">
        <v>160714.17000000001</v>
      </c>
      <c r="I30" s="12">
        <f t="shared" ref="I30:I36" si="3">+H30*$N$7</f>
        <v>1188261.59087961</v>
      </c>
      <c r="J30" s="105" t="s">
        <v>267</v>
      </c>
      <c r="K30" s="129">
        <v>4.9000000000000002E-2</v>
      </c>
      <c r="L30" s="17"/>
      <c r="M30" s="17"/>
      <c r="N30" s="17"/>
      <c r="O30" s="16"/>
      <c r="P30" s="16"/>
      <c r="Q30" s="18"/>
      <c r="R30" s="14"/>
      <c r="S30" s="39"/>
      <c r="T30" s="40"/>
      <c r="U30" s="40"/>
      <c r="V30" s="39"/>
      <c r="W30" s="40"/>
      <c r="X30" s="40"/>
      <c r="Y30" s="41"/>
      <c r="Z30" s="14"/>
      <c r="AA30" s="39"/>
      <c r="AB30" s="40"/>
      <c r="AC30" s="40"/>
      <c r="AD30" s="39"/>
      <c r="AE30" s="40"/>
      <c r="AF30" s="40"/>
      <c r="AG30" s="41"/>
      <c r="AH30" s="14"/>
      <c r="AI30" s="39"/>
      <c r="AJ30" s="40"/>
      <c r="AK30" s="40"/>
      <c r="AL30" s="39"/>
      <c r="AM30" s="40"/>
      <c r="AN30" s="40"/>
      <c r="AO30" s="41"/>
      <c r="AP30" s="14"/>
      <c r="AQ30" s="39"/>
      <c r="AR30" s="40"/>
      <c r="AS30" s="40"/>
      <c r="AT30" s="39"/>
      <c r="AU30" s="40"/>
      <c r="AV30" s="40"/>
      <c r="AW30" s="41"/>
      <c r="AX30" s="14"/>
      <c r="AY30" s="39"/>
      <c r="AZ30" s="40"/>
      <c r="BA30" s="40"/>
      <c r="BB30" s="39"/>
      <c r="BC30" s="40"/>
      <c r="BD30" s="40"/>
      <c r="BE30" s="41"/>
      <c r="BF30" s="14"/>
      <c r="BG30" s="39"/>
      <c r="BH30" s="40"/>
      <c r="BI30" s="40"/>
      <c r="BJ30" s="39"/>
      <c r="BK30" s="40"/>
      <c r="BL30" s="40"/>
      <c r="BM30" s="41"/>
      <c r="BN30" s="14"/>
      <c r="BO30" s="39"/>
      <c r="BP30" s="40"/>
      <c r="BQ30" s="40"/>
      <c r="BR30" s="39"/>
      <c r="BS30" s="40"/>
      <c r="BT30" s="40"/>
      <c r="BU30" s="41"/>
      <c r="BV30" s="14"/>
      <c r="BW30" s="39"/>
      <c r="BX30" s="40"/>
      <c r="BY30" s="40"/>
      <c r="BZ30" s="39"/>
      <c r="CA30" s="40"/>
      <c r="CB30" s="40"/>
      <c r="CC30" s="41"/>
      <c r="CD30" s="14"/>
      <c r="CE30" s="39"/>
      <c r="CF30" s="40"/>
      <c r="CG30" s="40"/>
      <c r="CH30" s="39"/>
      <c r="CI30" s="40"/>
      <c r="CJ30" s="40"/>
      <c r="CK30" s="41"/>
      <c r="CL30" s="14"/>
      <c r="CM30" s="39"/>
      <c r="CN30" s="40"/>
      <c r="CO30" s="40"/>
      <c r="CP30" s="39"/>
      <c r="CQ30" s="40"/>
      <c r="CR30" s="40"/>
      <c r="CS30" s="41"/>
      <c r="CT30" s="14"/>
      <c r="CU30" s="39"/>
      <c r="CV30" s="40"/>
      <c r="CW30" s="40"/>
      <c r="CX30" s="39"/>
      <c r="CY30" s="40"/>
      <c r="CZ30" s="40"/>
      <c r="DA30" s="41"/>
      <c r="DB30" s="14"/>
      <c r="DC30" s="39"/>
      <c r="DD30" s="40"/>
      <c r="DE30" s="40"/>
      <c r="DF30" s="39"/>
      <c r="DG30" s="40"/>
      <c r="DH30" s="40"/>
      <c r="DI30" s="41"/>
      <c r="DJ30" s="14"/>
      <c r="DK30" s="39"/>
      <c r="DL30" s="40"/>
      <c r="DM30" s="40"/>
      <c r="DN30" s="39"/>
      <c r="DO30" s="40"/>
      <c r="DP30" s="40"/>
      <c r="DQ30" s="41"/>
      <c r="DR30" s="14"/>
      <c r="DS30" s="39"/>
      <c r="DT30" s="40"/>
      <c r="DU30" s="40"/>
      <c r="DV30" s="39"/>
      <c r="DW30" s="40"/>
      <c r="DX30" s="40"/>
      <c r="DY30" s="41"/>
      <c r="DZ30" s="14"/>
      <c r="EA30" s="39"/>
      <c r="EB30" s="40"/>
      <c r="EC30" s="40"/>
      <c r="ED30" s="39"/>
      <c r="EE30" s="40"/>
      <c r="EF30" s="40"/>
      <c r="EG30" s="41"/>
      <c r="EH30" s="14"/>
      <c r="EI30" s="39"/>
      <c r="EJ30" s="40"/>
      <c r="EK30" s="40"/>
      <c r="EL30" s="39"/>
      <c r="EM30" s="40"/>
      <c r="EN30" s="40"/>
      <c r="EO30" s="41"/>
      <c r="EP30" s="14"/>
      <c r="EQ30" s="39"/>
      <c r="ER30" s="40"/>
      <c r="ES30" s="40"/>
      <c r="ET30" s="39"/>
      <c r="EU30" s="40"/>
      <c r="EV30" s="40"/>
      <c r="EW30" s="41"/>
      <c r="EX30" s="14"/>
      <c r="EY30" s="39"/>
      <c r="EZ30" s="40"/>
      <c r="FA30" s="40"/>
      <c r="FB30" s="39"/>
      <c r="FC30" s="40"/>
      <c r="FD30" s="40"/>
      <c r="FE30" s="41"/>
      <c r="FF30" s="14"/>
      <c r="FG30" s="39"/>
      <c r="FH30" s="40"/>
      <c r="FI30" s="40"/>
      <c r="FJ30" s="39"/>
      <c r="FK30" s="40"/>
      <c r="FL30" s="40"/>
      <c r="FM30" s="41"/>
      <c r="FN30" s="14"/>
      <c r="FO30" s="39"/>
      <c r="FP30" s="40"/>
      <c r="FQ30" s="40"/>
      <c r="FR30" s="39"/>
      <c r="FS30" s="40"/>
      <c r="FT30" s="40"/>
      <c r="FU30" s="41"/>
      <c r="FV30" s="14"/>
      <c r="FW30" s="39"/>
      <c r="FX30" s="40"/>
      <c r="FY30" s="40"/>
      <c r="FZ30" s="39"/>
      <c r="GA30" s="40"/>
      <c r="GB30" s="40"/>
      <c r="GC30" s="41"/>
      <c r="GD30" s="14"/>
      <c r="GE30" s="39"/>
      <c r="GF30" s="40"/>
      <c r="GG30" s="40"/>
      <c r="GH30" s="39"/>
      <c r="GI30" s="40"/>
      <c r="GJ30" s="40"/>
      <c r="GK30" s="41"/>
      <c r="GL30" s="14"/>
      <c r="GM30" s="39"/>
      <c r="GN30" s="40"/>
      <c r="GO30" s="40"/>
      <c r="GP30" s="39"/>
      <c r="GQ30" s="40"/>
      <c r="GR30" s="40"/>
      <c r="GS30" s="41"/>
      <c r="GT30" s="14"/>
      <c r="GU30" s="39"/>
      <c r="GV30" s="40"/>
      <c r="GW30" s="40"/>
      <c r="GX30" s="39"/>
      <c r="GY30" s="40"/>
      <c r="GZ30" s="40"/>
      <c r="HA30" s="41"/>
      <c r="HB30" s="14"/>
      <c r="HC30" s="39"/>
      <c r="HD30" s="40"/>
      <c r="HE30" s="40"/>
      <c r="HF30" s="39"/>
      <c r="HG30" s="40"/>
      <c r="HH30" s="40"/>
      <c r="HI30" s="41"/>
      <c r="HJ30" s="14"/>
      <c r="HK30" s="39"/>
      <c r="HL30" s="40"/>
      <c r="HM30" s="40"/>
      <c r="HN30" s="39"/>
      <c r="HO30" s="40"/>
      <c r="HP30" s="40"/>
      <c r="HQ30" s="41"/>
      <c r="HR30" s="14"/>
      <c r="HS30" s="39"/>
      <c r="HT30" s="40"/>
      <c r="HU30" s="40"/>
      <c r="HV30" s="39"/>
      <c r="HW30" s="40"/>
      <c r="HX30" s="40"/>
      <c r="HY30" s="41"/>
      <c r="HZ30" s="14"/>
      <c r="IA30" s="39"/>
      <c r="IB30" s="40"/>
      <c r="IC30" s="40"/>
      <c r="ID30" s="39"/>
      <c r="IE30" s="40"/>
      <c r="IF30" s="40"/>
      <c r="IG30" s="41"/>
      <c r="IH30" s="14"/>
      <c r="II30" s="39"/>
      <c r="IJ30" s="40"/>
      <c r="IK30" s="40"/>
      <c r="IL30" s="39"/>
      <c r="IM30" s="40"/>
      <c r="IN30" s="40"/>
      <c r="IO30" s="41"/>
      <c r="IP30" s="14"/>
      <c r="IQ30" s="39"/>
      <c r="IR30" s="40"/>
      <c r="IS30" s="40"/>
      <c r="IT30" s="39"/>
      <c r="IU30" s="40"/>
    </row>
    <row r="31" spans="1:255" s="13" customFormat="1" ht="12.95" customHeight="1" x14ac:dyDescent="0.2">
      <c r="B31" s="1" t="s">
        <v>7</v>
      </c>
      <c r="C31" s="4" t="s">
        <v>75</v>
      </c>
      <c r="D31" s="1" t="s">
        <v>61</v>
      </c>
      <c r="E31" s="3" t="s">
        <v>14</v>
      </c>
      <c r="F31" s="20">
        <v>9818181.8499999996</v>
      </c>
      <c r="G31" s="12">
        <f>+F31*$M$7</f>
        <v>72827100.236013755</v>
      </c>
      <c r="H31" s="20">
        <v>9818181.8499999996</v>
      </c>
      <c r="I31" s="12">
        <f t="shared" si="3"/>
        <v>72592033.326161057</v>
      </c>
      <c r="J31" s="105" t="s">
        <v>234</v>
      </c>
      <c r="K31" s="105" t="s">
        <v>235</v>
      </c>
      <c r="L31" s="17"/>
      <c r="M31" s="16"/>
      <c r="N31" s="17"/>
      <c r="O31" s="16"/>
      <c r="P31" s="16"/>
      <c r="Q31" s="18"/>
      <c r="R31" s="14"/>
      <c r="S31" s="39"/>
      <c r="T31" s="40"/>
      <c r="U31" s="40"/>
      <c r="V31" s="39"/>
      <c r="W31" s="40"/>
      <c r="X31" s="40"/>
      <c r="Y31" s="41"/>
      <c r="Z31" s="14"/>
      <c r="AA31" s="39"/>
      <c r="AB31" s="40"/>
      <c r="AC31" s="40"/>
      <c r="AD31" s="39"/>
      <c r="AE31" s="40"/>
      <c r="AF31" s="40"/>
      <c r="AG31" s="41"/>
      <c r="AH31" s="14"/>
      <c r="AI31" s="39"/>
      <c r="AJ31" s="40"/>
      <c r="AK31" s="40"/>
      <c r="AL31" s="39"/>
      <c r="AM31" s="40"/>
      <c r="AN31" s="40"/>
      <c r="AO31" s="41"/>
      <c r="AP31" s="14"/>
      <c r="AQ31" s="39"/>
      <c r="AR31" s="40"/>
      <c r="AS31" s="40"/>
      <c r="AT31" s="39"/>
      <c r="AU31" s="40"/>
      <c r="AV31" s="40"/>
      <c r="AW31" s="41"/>
      <c r="AX31" s="14"/>
      <c r="AY31" s="39"/>
      <c r="AZ31" s="40"/>
      <c r="BA31" s="40"/>
      <c r="BB31" s="39"/>
      <c r="BC31" s="40"/>
      <c r="BD31" s="40"/>
      <c r="BE31" s="41"/>
      <c r="BF31" s="14"/>
      <c r="BG31" s="39"/>
      <c r="BH31" s="40"/>
      <c r="BI31" s="40"/>
      <c r="BJ31" s="39"/>
      <c r="BK31" s="40"/>
      <c r="BL31" s="40"/>
      <c r="BM31" s="41"/>
      <c r="BN31" s="14"/>
      <c r="BO31" s="39"/>
      <c r="BP31" s="40"/>
      <c r="BQ31" s="40"/>
      <c r="BR31" s="39"/>
      <c r="BS31" s="40"/>
      <c r="BT31" s="40"/>
      <c r="BU31" s="41"/>
      <c r="BV31" s="14"/>
      <c r="BW31" s="39"/>
      <c r="BX31" s="40"/>
      <c r="BY31" s="40"/>
      <c r="BZ31" s="39"/>
      <c r="CA31" s="40"/>
      <c r="CB31" s="40"/>
      <c r="CC31" s="41"/>
      <c r="CD31" s="14"/>
      <c r="CE31" s="39"/>
      <c r="CF31" s="40"/>
      <c r="CG31" s="40"/>
      <c r="CH31" s="39"/>
      <c r="CI31" s="40"/>
      <c r="CJ31" s="40"/>
      <c r="CK31" s="41"/>
      <c r="CL31" s="14"/>
      <c r="CM31" s="39"/>
      <c r="CN31" s="40"/>
      <c r="CO31" s="40"/>
      <c r="CP31" s="39"/>
      <c r="CQ31" s="40"/>
      <c r="CR31" s="40"/>
      <c r="CS31" s="41"/>
      <c r="CT31" s="14"/>
      <c r="CU31" s="39"/>
      <c r="CV31" s="40"/>
      <c r="CW31" s="40"/>
      <c r="CX31" s="39"/>
      <c r="CY31" s="40"/>
      <c r="CZ31" s="40"/>
      <c r="DA31" s="41"/>
      <c r="DB31" s="14"/>
      <c r="DC31" s="39"/>
      <c r="DD31" s="40"/>
      <c r="DE31" s="40"/>
      <c r="DF31" s="39"/>
      <c r="DG31" s="40"/>
      <c r="DH31" s="40"/>
      <c r="DI31" s="41"/>
      <c r="DJ31" s="14"/>
      <c r="DK31" s="39"/>
      <c r="DL31" s="40"/>
      <c r="DM31" s="40"/>
      <c r="DN31" s="39"/>
      <c r="DO31" s="40"/>
      <c r="DP31" s="40"/>
      <c r="DQ31" s="41"/>
      <c r="DR31" s="14"/>
      <c r="DS31" s="39"/>
      <c r="DT31" s="40"/>
      <c r="DU31" s="40"/>
      <c r="DV31" s="39"/>
      <c r="DW31" s="40"/>
      <c r="DX31" s="40"/>
      <c r="DY31" s="41"/>
      <c r="DZ31" s="14"/>
      <c r="EA31" s="39"/>
      <c r="EB31" s="40"/>
      <c r="EC31" s="40"/>
      <c r="ED31" s="39"/>
      <c r="EE31" s="40"/>
      <c r="EF31" s="40"/>
      <c r="EG31" s="41"/>
      <c r="EH31" s="14"/>
      <c r="EI31" s="39"/>
      <c r="EJ31" s="40"/>
      <c r="EK31" s="40"/>
      <c r="EL31" s="39"/>
      <c r="EM31" s="40"/>
      <c r="EN31" s="40"/>
      <c r="EO31" s="41"/>
      <c r="EP31" s="14"/>
      <c r="EQ31" s="39"/>
      <c r="ER31" s="40"/>
      <c r="ES31" s="40"/>
      <c r="ET31" s="39"/>
      <c r="EU31" s="40"/>
      <c r="EV31" s="40"/>
      <c r="EW31" s="41"/>
      <c r="EX31" s="14"/>
      <c r="EY31" s="39"/>
      <c r="EZ31" s="40"/>
      <c r="FA31" s="40"/>
      <c r="FB31" s="39"/>
      <c r="FC31" s="40"/>
      <c r="FD31" s="40"/>
      <c r="FE31" s="41"/>
      <c r="FF31" s="14"/>
      <c r="FG31" s="39"/>
      <c r="FH31" s="40"/>
      <c r="FI31" s="40"/>
      <c r="FJ31" s="39"/>
      <c r="FK31" s="40"/>
      <c r="FL31" s="40"/>
      <c r="FM31" s="41"/>
      <c r="FN31" s="14"/>
      <c r="FO31" s="39"/>
      <c r="FP31" s="40"/>
      <c r="FQ31" s="40"/>
      <c r="FR31" s="39"/>
      <c r="FS31" s="40"/>
      <c r="FT31" s="40"/>
      <c r="FU31" s="41"/>
      <c r="FV31" s="14"/>
      <c r="FW31" s="39"/>
      <c r="FX31" s="40"/>
      <c r="FY31" s="40"/>
      <c r="FZ31" s="39"/>
      <c r="GA31" s="40"/>
      <c r="GB31" s="40"/>
      <c r="GC31" s="41"/>
      <c r="GD31" s="14"/>
      <c r="GE31" s="39"/>
      <c r="GF31" s="40"/>
      <c r="GG31" s="40"/>
      <c r="GH31" s="39"/>
      <c r="GI31" s="40"/>
      <c r="GJ31" s="40"/>
      <c r="GK31" s="41"/>
      <c r="GL31" s="14"/>
      <c r="GM31" s="39"/>
      <c r="GN31" s="40"/>
      <c r="GO31" s="40"/>
      <c r="GP31" s="39"/>
      <c r="GQ31" s="40"/>
      <c r="GR31" s="40"/>
      <c r="GS31" s="41"/>
      <c r="GT31" s="14"/>
      <c r="GU31" s="39"/>
      <c r="GV31" s="40"/>
      <c r="GW31" s="40"/>
      <c r="GX31" s="39"/>
      <c r="GY31" s="40"/>
      <c r="GZ31" s="40"/>
      <c r="HA31" s="41"/>
      <c r="HB31" s="14"/>
      <c r="HC31" s="39"/>
      <c r="HD31" s="40"/>
      <c r="HE31" s="40"/>
      <c r="HF31" s="39"/>
      <c r="HG31" s="40"/>
      <c r="HH31" s="40"/>
      <c r="HI31" s="41"/>
      <c r="HJ31" s="14"/>
      <c r="HK31" s="39"/>
      <c r="HL31" s="40"/>
      <c r="HM31" s="40"/>
      <c r="HN31" s="39"/>
      <c r="HO31" s="40"/>
      <c r="HP31" s="40"/>
      <c r="HQ31" s="41"/>
      <c r="HR31" s="14"/>
      <c r="HS31" s="39"/>
      <c r="HT31" s="40"/>
      <c r="HU31" s="40"/>
      <c r="HV31" s="39"/>
      <c r="HW31" s="40"/>
      <c r="HX31" s="40"/>
      <c r="HY31" s="41"/>
      <c r="HZ31" s="14"/>
      <c r="IA31" s="39"/>
      <c r="IB31" s="40"/>
      <c r="IC31" s="40"/>
      <c r="ID31" s="39"/>
      <c r="IE31" s="40"/>
      <c r="IF31" s="40"/>
      <c r="IG31" s="41"/>
      <c r="IH31" s="14"/>
      <c r="II31" s="39"/>
      <c r="IJ31" s="40"/>
      <c r="IK31" s="40"/>
      <c r="IL31" s="39"/>
      <c r="IM31" s="40"/>
      <c r="IN31" s="40"/>
      <c r="IO31" s="41"/>
      <c r="IP31" s="14"/>
      <c r="IQ31" s="39"/>
      <c r="IR31" s="40"/>
      <c r="IS31" s="40"/>
      <c r="IT31" s="39"/>
      <c r="IU31" s="40"/>
    </row>
    <row r="32" spans="1:255" s="13" customFormat="1" ht="12.95" customHeight="1" x14ac:dyDescent="0.2">
      <c r="B32" s="1" t="s">
        <v>8</v>
      </c>
      <c r="C32" s="4" t="s">
        <v>76</v>
      </c>
      <c r="D32" s="1" t="s">
        <v>29</v>
      </c>
      <c r="E32" s="3" t="s">
        <v>14</v>
      </c>
      <c r="F32" s="20">
        <v>26098835.239999998</v>
      </c>
      <c r="G32" s="12">
        <f>+F32*$M$7</f>
        <v>193590067.805343</v>
      </c>
      <c r="H32" s="20">
        <v>22370605.300000001</v>
      </c>
      <c r="I32" s="12">
        <f t="shared" si="3"/>
        <v>165400045.5760549</v>
      </c>
      <c r="J32" s="105" t="s">
        <v>238</v>
      </c>
      <c r="K32" s="105" t="s">
        <v>239</v>
      </c>
      <c r="L32" s="17"/>
      <c r="M32" s="16"/>
      <c r="N32" s="17"/>
      <c r="O32" s="16"/>
      <c r="P32" s="16"/>
      <c r="Q32" s="18"/>
      <c r="R32" s="14"/>
      <c r="S32" s="39"/>
      <c r="T32" s="40"/>
      <c r="U32" s="40"/>
      <c r="V32" s="39"/>
      <c r="W32" s="40"/>
      <c r="X32" s="40"/>
      <c r="Y32" s="41"/>
      <c r="Z32" s="14"/>
      <c r="AA32" s="39"/>
      <c r="AB32" s="40"/>
      <c r="AC32" s="40"/>
      <c r="AD32" s="39"/>
      <c r="AE32" s="40"/>
      <c r="AF32" s="40"/>
      <c r="AG32" s="41"/>
      <c r="AH32" s="14"/>
      <c r="AI32" s="39"/>
      <c r="AJ32" s="40"/>
      <c r="AK32" s="40"/>
      <c r="AL32" s="39"/>
      <c r="AM32" s="40"/>
      <c r="AN32" s="40"/>
      <c r="AO32" s="41"/>
      <c r="AP32" s="14"/>
      <c r="AQ32" s="39"/>
      <c r="AR32" s="40"/>
      <c r="AS32" s="40"/>
      <c r="AT32" s="39"/>
      <c r="AU32" s="40"/>
      <c r="AV32" s="40"/>
      <c r="AW32" s="41"/>
      <c r="AX32" s="14"/>
      <c r="AY32" s="39"/>
      <c r="AZ32" s="40"/>
      <c r="BA32" s="40"/>
      <c r="BB32" s="39"/>
      <c r="BC32" s="40"/>
      <c r="BD32" s="40"/>
      <c r="BE32" s="41"/>
      <c r="BF32" s="14"/>
      <c r="BG32" s="39"/>
      <c r="BH32" s="40"/>
      <c r="BI32" s="40"/>
      <c r="BJ32" s="39"/>
      <c r="BK32" s="40"/>
      <c r="BL32" s="40"/>
      <c r="BM32" s="41"/>
      <c r="BN32" s="14"/>
      <c r="BO32" s="39"/>
      <c r="BP32" s="40"/>
      <c r="BQ32" s="40"/>
      <c r="BR32" s="39"/>
      <c r="BS32" s="40"/>
      <c r="BT32" s="40"/>
      <c r="BU32" s="41"/>
      <c r="BV32" s="14"/>
      <c r="BW32" s="39"/>
      <c r="BX32" s="40"/>
      <c r="BY32" s="40"/>
      <c r="BZ32" s="39"/>
      <c r="CA32" s="40"/>
      <c r="CB32" s="40"/>
      <c r="CC32" s="41"/>
      <c r="CD32" s="14"/>
      <c r="CE32" s="39"/>
      <c r="CF32" s="40"/>
      <c r="CG32" s="40"/>
      <c r="CH32" s="39"/>
      <c r="CI32" s="40"/>
      <c r="CJ32" s="40"/>
      <c r="CK32" s="41"/>
      <c r="CL32" s="14"/>
      <c r="CM32" s="39"/>
      <c r="CN32" s="40"/>
      <c r="CO32" s="40"/>
      <c r="CP32" s="39"/>
      <c r="CQ32" s="40"/>
      <c r="CR32" s="40"/>
      <c r="CS32" s="41"/>
      <c r="CT32" s="14"/>
      <c r="CU32" s="39"/>
      <c r="CV32" s="40"/>
      <c r="CW32" s="40"/>
      <c r="CX32" s="39"/>
      <c r="CY32" s="40"/>
      <c r="CZ32" s="40"/>
      <c r="DA32" s="41"/>
      <c r="DB32" s="14"/>
      <c r="DC32" s="39"/>
      <c r="DD32" s="40"/>
      <c r="DE32" s="40"/>
      <c r="DF32" s="39"/>
      <c r="DG32" s="40"/>
      <c r="DH32" s="40"/>
      <c r="DI32" s="41"/>
      <c r="DJ32" s="14"/>
      <c r="DK32" s="39"/>
      <c r="DL32" s="40"/>
      <c r="DM32" s="40"/>
      <c r="DN32" s="39"/>
      <c r="DO32" s="40"/>
      <c r="DP32" s="40"/>
      <c r="DQ32" s="41"/>
      <c r="DR32" s="14"/>
      <c r="DS32" s="39"/>
      <c r="DT32" s="40"/>
      <c r="DU32" s="40"/>
      <c r="DV32" s="39"/>
      <c r="DW32" s="40"/>
      <c r="DX32" s="40"/>
      <c r="DY32" s="41"/>
      <c r="DZ32" s="14"/>
      <c r="EA32" s="39"/>
      <c r="EB32" s="40"/>
      <c r="EC32" s="40"/>
      <c r="ED32" s="39"/>
      <c r="EE32" s="40"/>
      <c r="EF32" s="40"/>
      <c r="EG32" s="41"/>
      <c r="EH32" s="14"/>
      <c r="EI32" s="39"/>
      <c r="EJ32" s="40"/>
      <c r="EK32" s="40"/>
      <c r="EL32" s="39"/>
      <c r="EM32" s="40"/>
      <c r="EN32" s="40"/>
      <c r="EO32" s="41"/>
      <c r="EP32" s="14"/>
      <c r="EQ32" s="39"/>
      <c r="ER32" s="40"/>
      <c r="ES32" s="40"/>
      <c r="ET32" s="39"/>
      <c r="EU32" s="40"/>
      <c r="EV32" s="40"/>
      <c r="EW32" s="41"/>
      <c r="EX32" s="14"/>
      <c r="EY32" s="39"/>
      <c r="EZ32" s="40"/>
      <c r="FA32" s="40"/>
      <c r="FB32" s="39"/>
      <c r="FC32" s="40"/>
      <c r="FD32" s="40"/>
      <c r="FE32" s="41"/>
      <c r="FF32" s="14"/>
      <c r="FG32" s="39"/>
      <c r="FH32" s="40"/>
      <c r="FI32" s="40"/>
      <c r="FJ32" s="39"/>
      <c r="FK32" s="40"/>
      <c r="FL32" s="40"/>
      <c r="FM32" s="41"/>
      <c r="FN32" s="14"/>
      <c r="FO32" s="39"/>
      <c r="FP32" s="40"/>
      <c r="FQ32" s="40"/>
      <c r="FR32" s="39"/>
      <c r="FS32" s="40"/>
      <c r="FT32" s="40"/>
      <c r="FU32" s="41"/>
      <c r="FV32" s="14"/>
      <c r="FW32" s="39"/>
      <c r="FX32" s="40"/>
      <c r="FY32" s="40"/>
      <c r="FZ32" s="39"/>
      <c r="GA32" s="40"/>
      <c r="GB32" s="40"/>
      <c r="GC32" s="41"/>
      <c r="GD32" s="14"/>
      <c r="GE32" s="39"/>
      <c r="GF32" s="40"/>
      <c r="GG32" s="40"/>
      <c r="GH32" s="39"/>
      <c r="GI32" s="40"/>
      <c r="GJ32" s="40"/>
      <c r="GK32" s="41"/>
      <c r="GL32" s="14"/>
      <c r="GM32" s="39"/>
      <c r="GN32" s="40"/>
      <c r="GO32" s="40"/>
      <c r="GP32" s="39"/>
      <c r="GQ32" s="40"/>
      <c r="GR32" s="40"/>
      <c r="GS32" s="41"/>
      <c r="GT32" s="14"/>
      <c r="GU32" s="39"/>
      <c r="GV32" s="40"/>
      <c r="GW32" s="40"/>
      <c r="GX32" s="39"/>
      <c r="GY32" s="40"/>
      <c r="GZ32" s="40"/>
      <c r="HA32" s="41"/>
      <c r="HB32" s="14"/>
      <c r="HC32" s="39"/>
      <c r="HD32" s="40"/>
      <c r="HE32" s="40"/>
      <c r="HF32" s="39"/>
      <c r="HG32" s="40"/>
      <c r="HH32" s="40"/>
      <c r="HI32" s="41"/>
      <c r="HJ32" s="14"/>
      <c r="HK32" s="39"/>
      <c r="HL32" s="40"/>
      <c r="HM32" s="40"/>
      <c r="HN32" s="39"/>
      <c r="HO32" s="40"/>
      <c r="HP32" s="40"/>
      <c r="HQ32" s="41"/>
      <c r="HR32" s="14"/>
      <c r="HS32" s="39"/>
      <c r="HT32" s="40"/>
      <c r="HU32" s="40"/>
      <c r="HV32" s="39"/>
      <c r="HW32" s="40"/>
      <c r="HX32" s="40"/>
      <c r="HY32" s="41"/>
      <c r="HZ32" s="14"/>
      <c r="IA32" s="39"/>
      <c r="IB32" s="40"/>
      <c r="IC32" s="40"/>
      <c r="ID32" s="39"/>
      <c r="IE32" s="40"/>
      <c r="IF32" s="40"/>
      <c r="IG32" s="41"/>
      <c r="IH32" s="14"/>
      <c r="II32" s="39"/>
      <c r="IJ32" s="40"/>
      <c r="IK32" s="40"/>
      <c r="IL32" s="39"/>
      <c r="IM32" s="40"/>
      <c r="IN32" s="40"/>
      <c r="IO32" s="41"/>
      <c r="IP32" s="14"/>
      <c r="IQ32" s="39"/>
      <c r="IR32" s="40"/>
      <c r="IS32" s="40"/>
      <c r="IT32" s="39"/>
      <c r="IU32" s="40"/>
    </row>
    <row r="33" spans="2:14" ht="12.95" customHeight="1" x14ac:dyDescent="0.2">
      <c r="B33" s="1" t="s">
        <v>9</v>
      </c>
      <c r="C33" s="4" t="s">
        <v>92</v>
      </c>
      <c r="D33" s="1" t="s">
        <v>59</v>
      </c>
      <c r="E33" s="3" t="s">
        <v>14</v>
      </c>
      <c r="F33" s="20">
        <v>77585232.579999998</v>
      </c>
      <c r="G33" s="12">
        <f t="shared" ref="G33:G35" si="4">+F33*$M$7</f>
        <v>575494281.55459356</v>
      </c>
      <c r="H33" s="20">
        <v>69826709.329999998</v>
      </c>
      <c r="I33" s="12">
        <f t="shared" si="3"/>
        <v>516273062.3836959</v>
      </c>
      <c r="J33" s="105" t="s">
        <v>236</v>
      </c>
      <c r="K33" s="105" t="s">
        <v>237</v>
      </c>
      <c r="L33" s="17"/>
      <c r="M33" s="16"/>
    </row>
    <row r="34" spans="2:14" ht="12.95" customHeight="1" x14ac:dyDescent="0.2">
      <c r="B34" s="1" t="s">
        <v>10</v>
      </c>
      <c r="C34" s="4" t="s">
        <v>93</v>
      </c>
      <c r="D34" s="1" t="s">
        <v>25</v>
      </c>
      <c r="E34" s="3" t="s">
        <v>14</v>
      </c>
      <c r="F34" s="12">
        <v>67663904.989999995</v>
      </c>
      <c r="G34" s="12">
        <f t="shared" si="4"/>
        <v>501902090.05619925</v>
      </c>
      <c r="H34" s="12">
        <v>67663904.989999995</v>
      </c>
      <c r="I34" s="12">
        <f t="shared" si="3"/>
        <v>500282080.84292865</v>
      </c>
      <c r="J34" s="105" t="s">
        <v>240</v>
      </c>
      <c r="K34" s="129">
        <v>0.03</v>
      </c>
      <c r="L34" s="27"/>
      <c r="M34" s="14"/>
    </row>
    <row r="35" spans="2:14" ht="12.95" customHeight="1" x14ac:dyDescent="0.2">
      <c r="B35" s="1" t="s">
        <v>11</v>
      </c>
      <c r="C35" s="4" t="s">
        <v>94</v>
      </c>
      <c r="D35" s="1" t="s">
        <v>95</v>
      </c>
      <c r="E35" s="3" t="s">
        <v>14</v>
      </c>
      <c r="F35" s="12">
        <v>25952578.68</v>
      </c>
      <c r="G35" s="12">
        <f t="shared" si="4"/>
        <v>192505198.80230099</v>
      </c>
      <c r="H35" s="12">
        <v>23593253.350000001</v>
      </c>
      <c r="I35" s="12">
        <f t="shared" si="3"/>
        <v>174439856.54592058</v>
      </c>
      <c r="J35" s="105" t="s">
        <v>241</v>
      </c>
      <c r="K35" s="105" t="s">
        <v>242</v>
      </c>
      <c r="L35" s="27"/>
      <c r="M35" s="14"/>
    </row>
    <row r="36" spans="2:14" ht="12.95" customHeight="1" x14ac:dyDescent="0.2">
      <c r="B36" s="1" t="s">
        <v>12</v>
      </c>
      <c r="C36" s="4" t="s">
        <v>79</v>
      </c>
      <c r="D36" s="1"/>
      <c r="E36" s="3" t="s">
        <v>14</v>
      </c>
      <c r="F36" s="12">
        <v>106666666.59999999</v>
      </c>
      <c r="G36" s="12">
        <f>+F36*$M$7</f>
        <v>791207999.50549495</v>
      </c>
      <c r="H36" s="12">
        <v>0</v>
      </c>
      <c r="I36" s="135">
        <f t="shared" si="3"/>
        <v>0</v>
      </c>
      <c r="J36" s="105" t="s">
        <v>268</v>
      </c>
      <c r="K36" s="105" t="s">
        <v>291</v>
      </c>
      <c r="M36" s="16"/>
      <c r="N36" s="27"/>
    </row>
    <row r="37" spans="2:14" s="130" customFormat="1" ht="12.95" customHeight="1" x14ac:dyDescent="0.2">
      <c r="B37" s="129" t="s">
        <v>21</v>
      </c>
      <c r="C37" s="137" t="s">
        <v>96</v>
      </c>
      <c r="D37" s="129" t="s">
        <v>29</v>
      </c>
      <c r="E37" s="129" t="s">
        <v>15</v>
      </c>
      <c r="F37" s="12">
        <v>1000000000</v>
      </c>
      <c r="G37" s="12">
        <f>F37</f>
        <v>1000000000</v>
      </c>
      <c r="H37" s="12">
        <v>1000000000</v>
      </c>
      <c r="I37" s="135">
        <f>H37</f>
        <v>1000000000</v>
      </c>
      <c r="J37" s="129" t="s">
        <v>262</v>
      </c>
      <c r="K37" s="129">
        <v>3.4000000000000002E-2</v>
      </c>
      <c r="M37" s="131"/>
    </row>
    <row r="38" spans="2:14" ht="12.95" customHeight="1" x14ac:dyDescent="0.2">
      <c r="B38" s="1" t="s">
        <v>22</v>
      </c>
      <c r="C38" s="2" t="s">
        <v>97</v>
      </c>
      <c r="D38" s="1" t="s">
        <v>29</v>
      </c>
      <c r="E38" s="1" t="s">
        <v>15</v>
      </c>
      <c r="F38" s="12">
        <v>900000000</v>
      </c>
      <c r="G38" s="12">
        <f>F38</f>
        <v>900000000</v>
      </c>
      <c r="H38" s="12">
        <v>800000000</v>
      </c>
      <c r="I38" s="135">
        <f>H38</f>
        <v>800000000</v>
      </c>
      <c r="J38" s="105" t="s">
        <v>263</v>
      </c>
      <c r="K38" s="105" t="s">
        <v>264</v>
      </c>
      <c r="L38" s="17"/>
      <c r="M38" s="16"/>
    </row>
    <row r="39" spans="2:14" ht="12.95" customHeight="1" x14ac:dyDescent="0.2">
      <c r="B39" s="1" t="s">
        <v>23</v>
      </c>
      <c r="C39" s="138" t="s">
        <v>105</v>
      </c>
      <c r="D39" s="1" t="s">
        <v>28</v>
      </c>
      <c r="E39" s="1" t="s">
        <v>15</v>
      </c>
      <c r="F39" s="12">
        <v>287500000</v>
      </c>
      <c r="G39" s="48">
        <f>F39</f>
        <v>287500000</v>
      </c>
      <c r="H39" s="12">
        <v>262500000</v>
      </c>
      <c r="I39" s="139">
        <f>H39</f>
        <v>262500000</v>
      </c>
      <c r="J39" s="105" t="s">
        <v>252</v>
      </c>
      <c r="K39" s="105" t="s">
        <v>253</v>
      </c>
      <c r="L39" s="17">
        <v>1</v>
      </c>
      <c r="M39" s="16"/>
      <c r="N39" s="27"/>
    </row>
    <row r="40" spans="2:14" ht="12.95" customHeight="1" x14ac:dyDescent="0.2">
      <c r="B40" s="1" t="s">
        <v>24</v>
      </c>
      <c r="C40" s="2" t="s">
        <v>101</v>
      </c>
      <c r="D40" s="1" t="s">
        <v>28</v>
      </c>
      <c r="E40" s="83" t="s">
        <v>15</v>
      </c>
      <c r="F40" s="12">
        <v>458000000</v>
      </c>
      <c r="G40" s="48">
        <f>F40</f>
        <v>458000000</v>
      </c>
      <c r="H40" s="12">
        <v>416000000</v>
      </c>
      <c r="I40" s="139">
        <f>H40</f>
        <v>416000000</v>
      </c>
      <c r="J40" s="105" t="s">
        <v>256</v>
      </c>
      <c r="K40" s="105" t="s">
        <v>257</v>
      </c>
      <c r="L40" s="17"/>
      <c r="M40" s="16"/>
      <c r="N40" s="27"/>
    </row>
    <row r="41" spans="2:14" ht="12.95" customHeight="1" x14ac:dyDescent="0.2">
      <c r="B41" s="1" t="s">
        <v>30</v>
      </c>
      <c r="C41" s="4" t="s">
        <v>104</v>
      </c>
      <c r="D41" s="1" t="s">
        <v>61</v>
      </c>
      <c r="E41" s="3" t="s">
        <v>14</v>
      </c>
      <c r="F41" s="12">
        <v>100000000</v>
      </c>
      <c r="G41" s="12">
        <f>+F41*$M$7</f>
        <v>741757500</v>
      </c>
      <c r="H41" s="12">
        <v>75000000</v>
      </c>
      <c r="I41" s="135">
        <f>+H41*$N$7</f>
        <v>554522475</v>
      </c>
      <c r="J41" s="105" t="s">
        <v>243</v>
      </c>
      <c r="K41" s="105" t="s">
        <v>244</v>
      </c>
      <c r="L41" s="17"/>
      <c r="M41" s="16"/>
      <c r="N41" s="27"/>
    </row>
    <row r="42" spans="2:14" ht="12.95" customHeight="1" x14ac:dyDescent="0.2">
      <c r="B42" s="1" t="s">
        <v>31</v>
      </c>
      <c r="C42" s="2" t="s">
        <v>103</v>
      </c>
      <c r="D42" s="1" t="s">
        <v>59</v>
      </c>
      <c r="E42" s="3" t="s">
        <v>14</v>
      </c>
      <c r="F42" s="12">
        <v>150000000</v>
      </c>
      <c r="G42" s="12">
        <f>+F42*$M$7</f>
        <v>1112636250</v>
      </c>
      <c r="H42" s="12">
        <v>150000000</v>
      </c>
      <c r="I42" s="135">
        <f>+H42*$N$7</f>
        <v>1109044950</v>
      </c>
      <c r="J42" s="105" t="s">
        <v>233</v>
      </c>
      <c r="K42" s="105" t="s">
        <v>297</v>
      </c>
      <c r="L42" s="17"/>
      <c r="M42" s="16"/>
      <c r="N42" s="27"/>
    </row>
    <row r="43" spans="2:14" ht="12.95" customHeight="1" x14ac:dyDescent="0.2">
      <c r="B43" s="1" t="s">
        <v>32</v>
      </c>
      <c r="C43" s="140" t="s">
        <v>192</v>
      </c>
      <c r="D43" s="83" t="s">
        <v>29</v>
      </c>
      <c r="E43" s="3" t="s">
        <v>14</v>
      </c>
      <c r="F43" s="49">
        <v>300000000</v>
      </c>
      <c r="G43" s="12">
        <f>+F43*$M$7</f>
        <v>2225272500</v>
      </c>
      <c r="H43" s="49">
        <v>300000000</v>
      </c>
      <c r="I43" s="135">
        <f>+H43*$N$7</f>
        <v>2218089900</v>
      </c>
      <c r="J43" s="105" t="s">
        <v>247</v>
      </c>
      <c r="K43" s="105" t="s">
        <v>248</v>
      </c>
      <c r="L43" s="17"/>
      <c r="M43" s="16"/>
    </row>
    <row r="44" spans="2:14" ht="12.95" customHeight="1" x14ac:dyDescent="0.2">
      <c r="B44" s="1" t="s">
        <v>33</v>
      </c>
      <c r="C44" s="2" t="s">
        <v>108</v>
      </c>
      <c r="D44" s="1" t="s">
        <v>28</v>
      </c>
      <c r="E44" s="1" t="s">
        <v>15</v>
      </c>
      <c r="F44" s="12">
        <v>950000000</v>
      </c>
      <c r="G44" s="12">
        <f>F44</f>
        <v>950000000</v>
      </c>
      <c r="H44" s="12">
        <v>920000000</v>
      </c>
      <c r="I44" s="135">
        <f>H44</f>
        <v>920000000</v>
      </c>
      <c r="J44" s="105" t="s">
        <v>254</v>
      </c>
      <c r="K44" s="105" t="s">
        <v>255</v>
      </c>
      <c r="L44" s="17"/>
      <c r="M44" s="16"/>
    </row>
    <row r="45" spans="2:14" ht="12.95" customHeight="1" x14ac:dyDescent="0.2">
      <c r="B45" s="1" t="s">
        <v>34</v>
      </c>
      <c r="C45" s="91" t="s">
        <v>194</v>
      </c>
      <c r="D45" s="1" t="s">
        <v>61</v>
      </c>
      <c r="E45" s="1" t="s">
        <v>14</v>
      </c>
      <c r="F45" s="12">
        <v>100000000</v>
      </c>
      <c r="G45" s="12">
        <f>+F45*$M$7</f>
        <v>741757500</v>
      </c>
      <c r="H45" s="12">
        <v>100000000</v>
      </c>
      <c r="I45" s="135">
        <f>+H45*$N$7</f>
        <v>739363300</v>
      </c>
      <c r="J45" s="105" t="s">
        <v>250</v>
      </c>
      <c r="K45" s="105" t="s">
        <v>296</v>
      </c>
      <c r="L45" s="17"/>
      <c r="M45" s="16"/>
    </row>
    <row r="46" spans="2:14" ht="12.95" customHeight="1" x14ac:dyDescent="0.2">
      <c r="B46" s="1" t="s">
        <v>35</v>
      </c>
      <c r="C46" s="91" t="s">
        <v>195</v>
      </c>
      <c r="D46" s="1" t="s">
        <v>60</v>
      </c>
      <c r="E46" s="1" t="s">
        <v>14</v>
      </c>
      <c r="F46" s="12">
        <v>120000000</v>
      </c>
      <c r="G46" s="12">
        <f>+F46*$M$7</f>
        <v>890109000</v>
      </c>
      <c r="H46" s="12">
        <v>120000000</v>
      </c>
      <c r="I46" s="135">
        <f>+H46*$N$7</f>
        <v>887235960</v>
      </c>
      <c r="J46" s="105" t="s">
        <v>269</v>
      </c>
      <c r="K46" s="105" t="s">
        <v>251</v>
      </c>
      <c r="L46" s="17"/>
      <c r="M46" s="16"/>
    </row>
    <row r="47" spans="2:14" ht="12.95" customHeight="1" x14ac:dyDescent="0.2">
      <c r="B47" s="3" t="s">
        <v>36</v>
      </c>
      <c r="C47" s="169" t="s">
        <v>295</v>
      </c>
      <c r="D47" s="3" t="s">
        <v>29</v>
      </c>
      <c r="E47" s="3" t="s">
        <v>14</v>
      </c>
      <c r="F47" s="20">
        <v>200000000</v>
      </c>
      <c r="G47" s="12">
        <f>+F47*$M$7</f>
        <v>1483515000</v>
      </c>
      <c r="H47" s="20">
        <v>200000000</v>
      </c>
      <c r="I47" s="146">
        <f>+H47*$N$7</f>
        <v>1478726600</v>
      </c>
      <c r="J47" s="119" t="s">
        <v>270</v>
      </c>
      <c r="K47" s="119" t="s">
        <v>294</v>
      </c>
      <c r="L47" s="17"/>
      <c r="M47" s="16"/>
    </row>
    <row r="48" spans="2:14" ht="12.95" customHeight="1" x14ac:dyDescent="0.2">
      <c r="B48" s="1" t="s">
        <v>37</v>
      </c>
      <c r="C48" s="2" t="s">
        <v>301</v>
      </c>
      <c r="D48" s="1" t="s">
        <v>59</v>
      </c>
      <c r="E48" s="3" t="s">
        <v>14</v>
      </c>
      <c r="F48" s="12">
        <v>150000000</v>
      </c>
      <c r="G48" s="12">
        <f>+F48*$M$7</f>
        <v>1112636250</v>
      </c>
      <c r="H48" s="12">
        <v>150000000</v>
      </c>
      <c r="I48" s="135">
        <f>+H48*$N$7</f>
        <v>1109044950</v>
      </c>
      <c r="J48" s="105" t="s">
        <v>302</v>
      </c>
      <c r="K48" s="119" t="s">
        <v>311</v>
      </c>
      <c r="L48" s="17"/>
      <c r="M48" s="16"/>
    </row>
    <row r="49" spans="2:15" ht="12.95" customHeight="1" x14ac:dyDescent="0.2">
      <c r="B49" s="1" t="s">
        <v>38</v>
      </c>
      <c r="C49" s="2" t="s">
        <v>303</v>
      </c>
      <c r="D49" s="1" t="s">
        <v>59</v>
      </c>
      <c r="E49" s="3" t="s">
        <v>15</v>
      </c>
      <c r="F49" s="12">
        <v>500000000</v>
      </c>
      <c r="G49" s="12">
        <f>+F49</f>
        <v>500000000</v>
      </c>
      <c r="H49" s="12">
        <v>500000000</v>
      </c>
      <c r="I49" s="135">
        <f>+H49</f>
        <v>500000000</v>
      </c>
      <c r="J49" s="105" t="s">
        <v>304</v>
      </c>
      <c r="K49" s="105" t="s">
        <v>310</v>
      </c>
      <c r="L49" s="17"/>
      <c r="M49" s="16"/>
    </row>
    <row r="50" spans="2:15" ht="12.95" customHeight="1" x14ac:dyDescent="0.2">
      <c r="B50" s="1" t="s">
        <v>39</v>
      </c>
      <c r="C50" s="2" t="s">
        <v>307</v>
      </c>
      <c r="D50" s="1" t="s">
        <v>308</v>
      </c>
      <c r="E50" s="3" t="s">
        <v>15</v>
      </c>
      <c r="F50" s="12">
        <v>450000000</v>
      </c>
      <c r="G50" s="12">
        <f>+F50</f>
        <v>450000000</v>
      </c>
      <c r="H50" s="12">
        <v>450000000</v>
      </c>
      <c r="I50" s="135">
        <f>+H50</f>
        <v>450000000</v>
      </c>
      <c r="J50" s="105" t="s">
        <v>309</v>
      </c>
      <c r="K50" s="129">
        <v>9.9000000000000008E-3</v>
      </c>
      <c r="L50" s="17"/>
      <c r="M50" s="16"/>
    </row>
    <row r="51" spans="2:15" ht="12.95" customHeight="1" x14ac:dyDescent="0.2">
      <c r="B51" s="1" t="s">
        <v>40</v>
      </c>
      <c r="C51" s="2" t="s">
        <v>305</v>
      </c>
      <c r="D51" s="1" t="s">
        <v>25</v>
      </c>
      <c r="E51" s="3" t="s">
        <v>15</v>
      </c>
      <c r="F51" s="12">
        <v>1000000000</v>
      </c>
      <c r="G51" s="12">
        <f>+F51</f>
        <v>1000000000</v>
      </c>
      <c r="H51" s="12">
        <v>1000000000</v>
      </c>
      <c r="I51" s="135">
        <v>1000000000</v>
      </c>
      <c r="J51" s="105" t="s">
        <v>306</v>
      </c>
      <c r="K51" s="129">
        <v>3.0000000000000001E-3</v>
      </c>
      <c r="L51" s="17"/>
      <c r="M51" s="16"/>
    </row>
    <row r="52" spans="2:15" ht="12.95" customHeight="1" x14ac:dyDescent="0.2">
      <c r="B52" s="1" t="s">
        <v>41</v>
      </c>
      <c r="C52" s="2" t="s">
        <v>351</v>
      </c>
      <c r="D52" s="1" t="s">
        <v>25</v>
      </c>
      <c r="E52" s="1" t="s">
        <v>15</v>
      </c>
      <c r="F52" s="12"/>
      <c r="G52" s="12"/>
      <c r="H52" s="12">
        <v>500000000</v>
      </c>
      <c r="I52" s="135">
        <f>+H52</f>
        <v>500000000</v>
      </c>
      <c r="J52" s="105" t="s">
        <v>306</v>
      </c>
      <c r="K52" s="129">
        <v>3.0000000000000001E-3</v>
      </c>
      <c r="L52" s="17"/>
      <c r="M52" s="16"/>
    </row>
    <row r="53" spans="2:15" ht="12.95" customHeight="1" thickBot="1" x14ac:dyDescent="0.25">
      <c r="B53" s="132"/>
      <c r="C53" s="141"/>
      <c r="D53" s="132"/>
      <c r="E53" s="132"/>
      <c r="F53" s="14"/>
      <c r="G53" s="14"/>
      <c r="H53" s="14"/>
      <c r="I53" s="14"/>
      <c r="J53" s="108"/>
      <c r="K53" s="148"/>
      <c r="L53" s="17"/>
      <c r="M53" s="16"/>
    </row>
    <row r="54" spans="2:15" ht="12.95" customHeight="1" thickTop="1" thickBot="1" x14ac:dyDescent="0.25">
      <c r="B54" s="42"/>
      <c r="C54" s="37" t="s">
        <v>17</v>
      </c>
      <c r="D54" s="36"/>
      <c r="E54" s="36" t="s">
        <v>15</v>
      </c>
      <c r="F54" s="44"/>
      <c r="G54" s="38">
        <f>SUM(G25:G52)</f>
        <v>19763685290.545372</v>
      </c>
      <c r="H54" s="44"/>
      <c r="I54" s="38">
        <f>SUM(I25:I52)</f>
        <v>18279419268.176277</v>
      </c>
      <c r="J54" s="71"/>
      <c r="K54" s="145"/>
      <c r="L54" s="17">
        <v>1921908091.4000001</v>
      </c>
      <c r="M54" s="16"/>
    </row>
    <row r="55" spans="2:15" ht="12.95" customHeight="1" thickTop="1" x14ac:dyDescent="0.2">
      <c r="B55" s="17"/>
      <c r="C55" s="16"/>
      <c r="D55" s="17"/>
      <c r="E55" s="17"/>
      <c r="F55" s="18"/>
      <c r="G55" s="18"/>
      <c r="H55" s="18"/>
      <c r="I55" s="18"/>
      <c r="J55" s="144"/>
      <c r="K55" s="117"/>
      <c r="L55" s="17"/>
      <c r="M55" s="16"/>
    </row>
    <row r="56" spans="2:15" ht="26.1" customHeight="1" x14ac:dyDescent="0.2">
      <c r="B56" s="201" t="s">
        <v>179</v>
      </c>
      <c r="C56" s="227"/>
      <c r="D56" s="227"/>
      <c r="E56" s="227"/>
      <c r="F56" s="227"/>
      <c r="G56" s="227"/>
      <c r="H56" s="227"/>
      <c r="I56" s="227"/>
      <c r="J56" s="114"/>
      <c r="K56" s="108"/>
      <c r="L56" s="17"/>
      <c r="M56" s="16"/>
    </row>
    <row r="57" spans="2:15" ht="12.95" customHeight="1" thickBot="1" x14ac:dyDescent="0.25">
      <c r="B57" s="3"/>
      <c r="C57" s="4"/>
      <c r="D57" s="3"/>
      <c r="E57" s="3"/>
      <c r="F57" s="20"/>
      <c r="G57" s="20"/>
      <c r="H57" s="20"/>
      <c r="I57" s="146"/>
      <c r="J57" s="119"/>
      <c r="K57" s="119"/>
      <c r="L57" s="17"/>
      <c r="M57" s="16"/>
    </row>
    <row r="58" spans="2:15" ht="12.95" customHeight="1" thickTop="1" thickBot="1" x14ac:dyDescent="0.25">
      <c r="B58" s="36"/>
      <c r="C58" s="37" t="s">
        <v>17</v>
      </c>
      <c r="D58" s="42"/>
      <c r="E58" s="36" t="s">
        <v>15</v>
      </c>
      <c r="F58" s="38"/>
      <c r="G58" s="38">
        <f>+G57</f>
        <v>0</v>
      </c>
      <c r="H58" s="38"/>
      <c r="I58" s="38">
        <f>SUM(I57)</f>
        <v>0</v>
      </c>
      <c r="J58" s="71"/>
      <c r="K58" s="145"/>
      <c r="L58" s="84"/>
      <c r="M58" s="16"/>
    </row>
    <row r="59" spans="2:15" ht="12.95" customHeight="1" thickTop="1" x14ac:dyDescent="0.2">
      <c r="B59" s="17"/>
      <c r="C59" s="13"/>
      <c r="D59" s="132"/>
      <c r="E59" s="17"/>
      <c r="F59" s="18"/>
      <c r="G59" s="18"/>
      <c r="H59" s="24"/>
      <c r="I59" s="18"/>
      <c r="J59" s="144"/>
      <c r="K59" s="117"/>
      <c r="M59" s="16"/>
    </row>
    <row r="60" spans="2:15" ht="26.1" customHeight="1" x14ac:dyDescent="0.2">
      <c r="B60" s="214" t="s">
        <v>180</v>
      </c>
      <c r="C60" s="215"/>
      <c r="D60" s="215"/>
      <c r="E60" s="215"/>
      <c r="F60" s="215"/>
      <c r="G60" s="215"/>
      <c r="H60" s="215"/>
      <c r="I60" s="215"/>
      <c r="J60" s="114"/>
      <c r="K60" s="108"/>
      <c r="L60" s="82" t="s">
        <v>348</v>
      </c>
      <c r="M60" s="82"/>
      <c r="N60" s="82"/>
      <c r="O60" s="27"/>
    </row>
    <row r="61" spans="2:15" ht="12.95" customHeight="1" x14ac:dyDescent="0.2">
      <c r="B61" s="1" t="s">
        <v>2</v>
      </c>
      <c r="C61" s="2" t="s">
        <v>19</v>
      </c>
      <c r="D61" s="1"/>
      <c r="E61" s="1" t="s">
        <v>15</v>
      </c>
      <c r="F61" s="12">
        <v>18057082950</v>
      </c>
      <c r="G61" s="12">
        <f>+F61</f>
        <v>18057082950</v>
      </c>
      <c r="H61" s="12">
        <v>17906912300</v>
      </c>
      <c r="I61" s="135">
        <f>+H61</f>
        <v>17906912300</v>
      </c>
      <c r="J61" s="105"/>
      <c r="K61" s="105"/>
      <c r="L61" s="84">
        <f>H62+H63</f>
        <v>1166750000</v>
      </c>
      <c r="M61" s="16"/>
      <c r="N61" s="84"/>
      <c r="O61" s="13"/>
    </row>
    <row r="62" spans="2:15" ht="12.95" customHeight="1" x14ac:dyDescent="0.2">
      <c r="B62" s="1" t="s">
        <v>3</v>
      </c>
      <c r="C62" s="2" t="s">
        <v>64</v>
      </c>
      <c r="D62" s="1"/>
      <c r="E62" s="1" t="s">
        <v>14</v>
      </c>
      <c r="F62" s="12">
        <v>130600000</v>
      </c>
      <c r="G62" s="12">
        <f>+F62*$M$7</f>
        <v>968735295</v>
      </c>
      <c r="H62" s="12">
        <v>118600000</v>
      </c>
      <c r="I62" s="135">
        <f>+H62*$N$7</f>
        <v>876884873.80000007</v>
      </c>
      <c r="J62" s="105"/>
      <c r="K62" s="105"/>
      <c r="L62" s="84">
        <f>H61</f>
        <v>17906912300</v>
      </c>
      <c r="M62" s="16"/>
      <c r="N62" s="84"/>
      <c r="O62" s="13"/>
    </row>
    <row r="63" spans="2:15" ht="12.95" customHeight="1" thickBot="1" x14ac:dyDescent="0.25">
      <c r="B63" s="3" t="s">
        <v>20</v>
      </c>
      <c r="C63" s="4" t="s">
        <v>83</v>
      </c>
      <c r="D63" s="3"/>
      <c r="E63" s="3" t="s">
        <v>14</v>
      </c>
      <c r="F63" s="20">
        <v>1498215000</v>
      </c>
      <c r="G63" s="20">
        <f>+F63*$M$7</f>
        <v>11113122128.625</v>
      </c>
      <c r="H63" s="20">
        <v>1048150000</v>
      </c>
      <c r="I63" s="146">
        <f>+H63*$N$7</f>
        <v>7749636428.9500008</v>
      </c>
      <c r="J63" s="119"/>
      <c r="K63" s="119"/>
      <c r="L63" s="84">
        <f>L61*N7+L62</f>
        <v>26533433602.75</v>
      </c>
      <c r="M63" s="16"/>
      <c r="N63" s="84"/>
      <c r="O63" s="13"/>
    </row>
    <row r="64" spans="2:15" ht="12.95" customHeight="1" thickTop="1" thickBot="1" x14ac:dyDescent="0.25">
      <c r="B64" s="36"/>
      <c r="C64" s="37" t="s">
        <v>17</v>
      </c>
      <c r="D64" s="36"/>
      <c r="E64" s="36" t="s">
        <v>15</v>
      </c>
      <c r="F64" s="44"/>
      <c r="G64" s="38">
        <f>SUM(G61:G63)</f>
        <v>30138940373.625</v>
      </c>
      <c r="H64" s="44"/>
      <c r="I64" s="38">
        <f>SUM(I61:I63)</f>
        <v>26533433602.75</v>
      </c>
      <c r="J64" s="71"/>
      <c r="K64" s="145"/>
      <c r="M64" s="16"/>
    </row>
    <row r="65" spans="1:15" ht="12.95" customHeight="1" thickTop="1" thickBot="1" x14ac:dyDescent="0.25">
      <c r="A65" s="232">
        <v>372</v>
      </c>
      <c r="B65" s="17"/>
      <c r="C65" s="16"/>
      <c r="D65" s="17"/>
      <c r="E65" s="17"/>
      <c r="F65" s="18"/>
      <c r="G65" s="18"/>
      <c r="H65" s="18"/>
      <c r="I65" s="18"/>
      <c r="J65" s="51"/>
      <c r="K65" s="148"/>
      <c r="L65" s="27"/>
      <c r="M65" s="16"/>
    </row>
    <row r="66" spans="1:15" ht="12.95" customHeight="1" thickTop="1" thickBot="1" x14ac:dyDescent="0.25">
      <c r="A66" s="232"/>
      <c r="B66" s="216" t="s">
        <v>98</v>
      </c>
      <c r="C66" s="217"/>
      <c r="D66" s="217"/>
      <c r="E66" s="36" t="s">
        <v>15</v>
      </c>
      <c r="F66" s="38"/>
      <c r="G66" s="38">
        <f>+G64+G54+G22+I58</f>
        <v>137339955664.17038</v>
      </c>
      <c r="H66" s="38"/>
      <c r="I66" s="38">
        <f>+I64+I54+I22+L58</f>
        <v>140841654570.92627</v>
      </c>
      <c r="J66" s="71"/>
      <c r="K66" s="145"/>
      <c r="L66" s="51"/>
      <c r="M66" s="16"/>
    </row>
    <row r="67" spans="1:15" ht="12.95" customHeight="1" thickTop="1" x14ac:dyDescent="0.2">
      <c r="A67" s="232"/>
      <c r="B67" s="149"/>
      <c r="C67" s="16"/>
      <c r="D67" s="17"/>
      <c r="E67" s="17"/>
      <c r="F67" s="18"/>
      <c r="G67" s="24"/>
      <c r="H67" s="24"/>
      <c r="I67" s="24"/>
      <c r="J67" s="144"/>
      <c r="K67" s="117"/>
      <c r="L67" s="17"/>
      <c r="M67" s="16"/>
    </row>
    <row r="68" spans="1:15" ht="26.1" customHeight="1" x14ac:dyDescent="0.2">
      <c r="A68" s="232"/>
      <c r="B68" s="201" t="s">
        <v>181</v>
      </c>
      <c r="C68" s="227"/>
      <c r="D68" s="227"/>
      <c r="E68" s="227"/>
      <c r="F68" s="227"/>
      <c r="G68" s="227"/>
      <c r="H68" s="227"/>
      <c r="I68" s="227"/>
      <c r="J68" s="114"/>
      <c r="K68" s="110"/>
      <c r="L68" s="17"/>
      <c r="M68" s="16"/>
    </row>
    <row r="69" spans="1:15" ht="12.95" customHeight="1" x14ac:dyDescent="0.2">
      <c r="A69" s="43"/>
      <c r="B69" s="1" t="s">
        <v>2</v>
      </c>
      <c r="C69" s="2" t="s">
        <v>77</v>
      </c>
      <c r="D69" s="1"/>
      <c r="E69" s="1" t="s">
        <v>14</v>
      </c>
      <c r="F69" s="12">
        <v>1250000000</v>
      </c>
      <c r="G69" s="12">
        <f t="shared" ref="G69:G73" si="5">+F69*$M$7</f>
        <v>9271968750</v>
      </c>
      <c r="H69" s="12">
        <v>1250000000</v>
      </c>
      <c r="I69" s="135">
        <f t="shared" ref="I69:I73" si="6">+H69*$N$7</f>
        <v>9242041250</v>
      </c>
      <c r="J69" s="105" t="s">
        <v>282</v>
      </c>
      <c r="K69" s="165">
        <v>3.875E-2</v>
      </c>
      <c r="M69" s="16"/>
    </row>
    <row r="70" spans="1:15" ht="12.95" customHeight="1" x14ac:dyDescent="0.2">
      <c r="B70" s="1" t="s">
        <v>3</v>
      </c>
      <c r="C70" s="2" t="s">
        <v>85</v>
      </c>
      <c r="D70" s="1"/>
      <c r="E70" s="1" t="s">
        <v>14</v>
      </c>
      <c r="F70" s="12">
        <v>1500000000</v>
      </c>
      <c r="G70" s="12">
        <f t="shared" si="5"/>
        <v>11126362500</v>
      </c>
      <c r="H70" s="12">
        <v>1500000000</v>
      </c>
      <c r="I70" s="135">
        <f t="shared" si="6"/>
        <v>11090449500</v>
      </c>
      <c r="J70" s="105" t="s">
        <v>283</v>
      </c>
      <c r="K70" s="167">
        <v>0.03</v>
      </c>
      <c r="M70" s="13"/>
    </row>
    <row r="71" spans="1:15" ht="12.95" customHeight="1" x14ac:dyDescent="0.2">
      <c r="B71" s="1" t="s">
        <v>20</v>
      </c>
      <c r="C71" s="2" t="s">
        <v>109</v>
      </c>
      <c r="D71" s="1"/>
      <c r="E71" s="1" t="s">
        <v>14</v>
      </c>
      <c r="F71" s="12">
        <v>1250000000</v>
      </c>
      <c r="G71" s="12">
        <f t="shared" si="5"/>
        <v>9271968750</v>
      </c>
      <c r="H71" s="12">
        <v>1250000000</v>
      </c>
      <c r="I71" s="135">
        <f t="shared" si="6"/>
        <v>9242041250</v>
      </c>
      <c r="J71" s="166" t="s">
        <v>290</v>
      </c>
      <c r="K71" s="167">
        <v>0.03</v>
      </c>
      <c r="M71" s="13"/>
    </row>
    <row r="72" spans="1:15" ht="12.95" customHeight="1" x14ac:dyDescent="0.2">
      <c r="B72" s="1" t="s">
        <v>4</v>
      </c>
      <c r="C72" s="2" t="s">
        <v>114</v>
      </c>
      <c r="D72" s="1"/>
      <c r="E72" s="1" t="s">
        <v>14</v>
      </c>
      <c r="F72" s="12">
        <v>1275000000</v>
      </c>
      <c r="G72" s="12">
        <f t="shared" si="5"/>
        <v>9457408125</v>
      </c>
      <c r="H72" s="12">
        <v>1275000000</v>
      </c>
      <c r="I72" s="135">
        <f t="shared" si="6"/>
        <v>9426882075</v>
      </c>
      <c r="J72" s="105" t="s">
        <v>284</v>
      </c>
      <c r="K72" s="129">
        <v>2.75E-2</v>
      </c>
      <c r="M72" s="13"/>
    </row>
    <row r="73" spans="1:15" ht="12.95" customHeight="1" x14ac:dyDescent="0.2">
      <c r="B73" s="1" t="s">
        <v>5</v>
      </c>
      <c r="C73" s="2" t="s">
        <v>193</v>
      </c>
      <c r="D73" s="1"/>
      <c r="E73" s="1" t="s">
        <v>14</v>
      </c>
      <c r="F73" s="12">
        <v>750000000</v>
      </c>
      <c r="G73" s="12">
        <f t="shared" si="5"/>
        <v>5563181250</v>
      </c>
      <c r="H73" s="12">
        <v>750000000</v>
      </c>
      <c r="I73" s="135">
        <f t="shared" si="6"/>
        <v>5545224750</v>
      </c>
      <c r="J73" s="105" t="s">
        <v>217</v>
      </c>
      <c r="K73" s="129">
        <v>2.7E-2</v>
      </c>
      <c r="M73" s="13"/>
    </row>
    <row r="74" spans="1:15" ht="12.95" customHeight="1" x14ac:dyDescent="0.2">
      <c r="B74" s="1" t="s">
        <v>6</v>
      </c>
      <c r="C74" s="2" t="s">
        <v>352</v>
      </c>
      <c r="D74" s="1"/>
      <c r="E74" s="1" t="s">
        <v>14</v>
      </c>
      <c r="F74" s="12"/>
      <c r="G74" s="12"/>
      <c r="H74" s="12">
        <v>1500000000</v>
      </c>
      <c r="I74" s="135">
        <f>+H74*$N$7</f>
        <v>11090449500</v>
      </c>
      <c r="J74" s="105" t="s">
        <v>353</v>
      </c>
      <c r="K74" s="165">
        <v>1.125E-2</v>
      </c>
      <c r="M74" s="13"/>
    </row>
    <row r="75" spans="1:15" ht="12.95" customHeight="1" x14ac:dyDescent="0.2">
      <c r="B75" s="1" t="s">
        <v>7</v>
      </c>
      <c r="C75" s="2" t="s">
        <v>70</v>
      </c>
      <c r="D75" s="1"/>
      <c r="E75" s="1" t="s">
        <v>18</v>
      </c>
      <c r="F75" s="12">
        <v>1500000000</v>
      </c>
      <c r="G75" s="12">
        <f>+F75*$M$8</f>
        <v>9703788000</v>
      </c>
      <c r="H75" s="12">
        <v>1500000000</v>
      </c>
      <c r="I75" s="135">
        <f>+H75*$N$8</f>
        <v>9742993500</v>
      </c>
      <c r="J75" s="105" t="s">
        <v>285</v>
      </c>
      <c r="K75" s="129">
        <v>6.7500000000000004E-2</v>
      </c>
    </row>
    <row r="76" spans="1:15" ht="12.95" customHeight="1" x14ac:dyDescent="0.2">
      <c r="B76" s="1" t="s">
        <v>8</v>
      </c>
      <c r="C76" s="2" t="s">
        <v>69</v>
      </c>
      <c r="D76" s="1"/>
      <c r="E76" s="1" t="s">
        <v>14</v>
      </c>
      <c r="F76" s="12">
        <v>882456759.61000001</v>
      </c>
      <c r="G76" s="12">
        <f>+F76*$M$7</f>
        <v>6545689198.6641464</v>
      </c>
      <c r="H76" s="12">
        <v>882456759.61000001</v>
      </c>
      <c r="I76" s="135">
        <f>+H76*$N$7</f>
        <v>6524561418.9255638</v>
      </c>
      <c r="J76" s="105" t="s">
        <v>286</v>
      </c>
      <c r="K76" s="165">
        <v>6.6250000000000003E-2</v>
      </c>
    </row>
    <row r="77" spans="1:15" ht="12.95" customHeight="1" x14ac:dyDescent="0.2">
      <c r="B77" s="1" t="s">
        <v>9</v>
      </c>
      <c r="C77" s="2" t="s">
        <v>71</v>
      </c>
      <c r="D77" s="1"/>
      <c r="E77" s="1" t="s">
        <v>14</v>
      </c>
      <c r="F77" s="12">
        <v>1081081081.0799999</v>
      </c>
      <c r="G77" s="12">
        <f>+F77*$M$7</f>
        <v>8018999999.9919806</v>
      </c>
      <c r="H77" s="12">
        <v>1081081081.0799999</v>
      </c>
      <c r="I77" s="135">
        <f>+H77*$N$7</f>
        <v>7993116756.7487631</v>
      </c>
      <c r="J77" s="105" t="s">
        <v>287</v>
      </c>
      <c r="K77" s="165">
        <v>6.3750000000000001E-2</v>
      </c>
      <c r="L77" s="82" t="s">
        <v>356</v>
      </c>
      <c r="N77" s="82"/>
    </row>
    <row r="78" spans="1:15" ht="12.95" customHeight="1" x14ac:dyDescent="0.2">
      <c r="A78" s="13"/>
      <c r="B78" s="1" t="s">
        <v>10</v>
      </c>
      <c r="C78" s="2" t="s">
        <v>72</v>
      </c>
      <c r="D78" s="1"/>
      <c r="E78" s="1" t="s">
        <v>14</v>
      </c>
      <c r="F78" s="12">
        <v>1167406023.8199999</v>
      </c>
      <c r="G78" s="12">
        <f>+F78*$M$7</f>
        <v>8659321737.1366367</v>
      </c>
      <c r="H78" s="12">
        <v>1167406023.8199999</v>
      </c>
      <c r="I78" s="135">
        <f>+H78*$N$7</f>
        <v>8631371702.1143379</v>
      </c>
      <c r="J78" s="105" t="s">
        <v>288</v>
      </c>
      <c r="K78" s="129">
        <v>5.5E-2</v>
      </c>
      <c r="L78" s="27">
        <f>H75</f>
        <v>1500000000</v>
      </c>
      <c r="M78" s="25" t="s">
        <v>88</v>
      </c>
      <c r="N78" s="27"/>
      <c r="O78" s="27"/>
    </row>
    <row r="79" spans="1:15" ht="12.95" customHeight="1" thickBot="1" x14ac:dyDescent="0.25">
      <c r="A79" s="13"/>
      <c r="B79" s="3" t="s">
        <v>11</v>
      </c>
      <c r="C79" s="4" t="s">
        <v>74</v>
      </c>
      <c r="D79" s="3"/>
      <c r="E79" s="3" t="s">
        <v>14</v>
      </c>
      <c r="F79" s="20">
        <v>1297257227.5599999</v>
      </c>
      <c r="G79" s="20">
        <f>+F79*$M$7</f>
        <v>9622502779.7183666</v>
      </c>
      <c r="H79" s="20">
        <v>1297257227.5599999</v>
      </c>
      <c r="I79" s="146">
        <f>+H79*$N$7</f>
        <v>9591443847.1761246</v>
      </c>
      <c r="J79" s="119" t="s">
        <v>289</v>
      </c>
      <c r="K79" s="168">
        <v>0.06</v>
      </c>
      <c r="L79" s="27">
        <f>+H69+H70+H71+H72+H76+H77+H78+H79+H73+H74</f>
        <v>11953201092.07</v>
      </c>
      <c r="M79" s="25" t="s">
        <v>86</v>
      </c>
      <c r="N79" s="27"/>
    </row>
    <row r="80" spans="1:15" ht="12.95" customHeight="1" thickTop="1" thickBot="1" x14ac:dyDescent="0.25">
      <c r="B80" s="42"/>
      <c r="C80" s="37" t="s">
        <v>17</v>
      </c>
      <c r="D80" s="36"/>
      <c r="E80" s="36" t="s">
        <v>15</v>
      </c>
      <c r="F80" s="44"/>
      <c r="G80" s="38">
        <f>SUM(G69:G79)</f>
        <v>87241191090.511139</v>
      </c>
      <c r="H80" s="44"/>
      <c r="I80" s="38">
        <f>SUM(I69:I79)</f>
        <v>98120575549.964783</v>
      </c>
      <c r="J80" s="71"/>
      <c r="K80" s="151"/>
      <c r="L80" s="13"/>
    </row>
    <row r="81" spans="1:18" ht="12" thickTop="1" x14ac:dyDescent="0.2">
      <c r="B81" s="132"/>
      <c r="C81" s="16"/>
      <c r="D81" s="17"/>
      <c r="E81" s="17"/>
      <c r="F81" s="18"/>
      <c r="G81" s="18"/>
      <c r="H81" s="18"/>
      <c r="I81" s="18"/>
      <c r="J81" s="147"/>
      <c r="K81" s="150"/>
    </row>
    <row r="82" spans="1:18" ht="26.1" customHeight="1" x14ac:dyDescent="0.2">
      <c r="B82" s="201" t="s">
        <v>182</v>
      </c>
      <c r="C82" s="227"/>
      <c r="D82" s="227"/>
      <c r="E82" s="227"/>
      <c r="F82" s="227"/>
      <c r="G82" s="227"/>
      <c r="H82" s="227"/>
      <c r="I82" s="227"/>
      <c r="J82" s="114"/>
      <c r="K82" s="132"/>
    </row>
    <row r="83" spans="1:18" ht="12.95" customHeight="1" thickBot="1" x14ac:dyDescent="0.25">
      <c r="B83" s="1" t="s">
        <v>2</v>
      </c>
      <c r="C83" s="2" t="s">
        <v>27</v>
      </c>
      <c r="D83" s="1"/>
      <c r="E83" s="1" t="s">
        <v>14</v>
      </c>
      <c r="F83" s="21">
        <v>334502.73</v>
      </c>
      <c r="G83" s="12">
        <f>+F83*$M$7</f>
        <v>2481199.0874797502</v>
      </c>
      <c r="H83" s="21">
        <v>334502.73</v>
      </c>
      <c r="I83" s="135">
        <f>+H83*$N$7</f>
        <v>2473190.4231180898</v>
      </c>
      <c r="J83" s="105" t="s">
        <v>111</v>
      </c>
      <c r="K83" s="129">
        <v>0.02</v>
      </c>
      <c r="L83" s="13"/>
      <c r="M83" s="13"/>
    </row>
    <row r="84" spans="1:18" ht="12.95" customHeight="1" thickTop="1" thickBot="1" x14ac:dyDescent="0.25">
      <c r="B84" s="36"/>
      <c r="C84" s="37" t="s">
        <v>17</v>
      </c>
      <c r="D84" s="36"/>
      <c r="E84" s="36" t="s">
        <v>15</v>
      </c>
      <c r="F84" s="44"/>
      <c r="G84" s="38">
        <f>SUM(G83:G83)</f>
        <v>2481199.0874797502</v>
      </c>
      <c r="H84" s="44"/>
      <c r="I84" s="38">
        <f>SUM(I83:I83)</f>
        <v>2473190.4231180898</v>
      </c>
      <c r="J84" s="71"/>
      <c r="K84" s="151"/>
    </row>
    <row r="85" spans="1:18" ht="12.75" thickTop="1" thickBot="1" x14ac:dyDescent="0.25">
      <c r="A85" s="13"/>
      <c r="B85" s="149"/>
      <c r="C85" s="16"/>
      <c r="D85" s="17"/>
      <c r="E85" s="17"/>
      <c r="F85" s="18"/>
      <c r="G85" s="18"/>
      <c r="H85" s="18"/>
      <c r="I85" s="18"/>
      <c r="J85" s="147"/>
      <c r="K85" s="152"/>
    </row>
    <row r="86" spans="1:18" ht="12.95" customHeight="1" thickTop="1" thickBot="1" x14ac:dyDescent="0.25">
      <c r="B86" s="224" t="s">
        <v>99</v>
      </c>
      <c r="C86" s="225"/>
      <c r="D86" s="226"/>
      <c r="E86" s="36" t="s">
        <v>15</v>
      </c>
      <c r="F86" s="38"/>
      <c r="G86" s="38">
        <f>+G84+G80</f>
        <v>87243672289.598618</v>
      </c>
      <c r="H86" s="38"/>
      <c r="I86" s="96">
        <f>+I84+I80</f>
        <v>98123048740.387894</v>
      </c>
      <c r="J86" s="113"/>
      <c r="K86" s="105"/>
    </row>
    <row r="87" spans="1:18" ht="12.95" customHeight="1" thickTop="1" thickBot="1" x14ac:dyDescent="0.25">
      <c r="B87" s="22"/>
      <c r="C87" s="153"/>
      <c r="D87" s="153"/>
      <c r="E87" s="22"/>
      <c r="F87" s="18"/>
      <c r="G87" s="18"/>
      <c r="H87" s="18"/>
      <c r="I87" s="18"/>
      <c r="J87" s="154"/>
      <c r="K87" s="143"/>
      <c r="L87" s="27"/>
    </row>
    <row r="88" spans="1:18" ht="26.1" customHeight="1" thickTop="1" thickBot="1" x14ac:dyDescent="0.25">
      <c r="B88" s="216" t="s">
        <v>66</v>
      </c>
      <c r="C88" s="216"/>
      <c r="D88" s="42"/>
      <c r="E88" s="36" t="s">
        <v>15</v>
      </c>
      <c r="F88" s="38"/>
      <c r="G88" s="38">
        <f>+G86+G66</f>
        <v>224583627953.76898</v>
      </c>
      <c r="H88" s="38"/>
      <c r="I88" s="38">
        <f>+I86+I66</f>
        <v>238964703311.31415</v>
      </c>
      <c r="J88" s="71"/>
      <c r="K88" s="145"/>
      <c r="L88" s="85">
        <f>I88-I64</f>
        <v>212431269708.56415</v>
      </c>
      <c r="M88" s="27"/>
    </row>
    <row r="89" spans="1:18" ht="24" customHeight="1" thickTop="1" x14ac:dyDescent="0.2">
      <c r="A89" s="223"/>
      <c r="B89" s="228"/>
      <c r="C89" s="228"/>
      <c r="D89" s="228"/>
      <c r="E89" s="228"/>
      <c r="F89" s="229"/>
      <c r="G89" s="229"/>
      <c r="H89" s="229"/>
      <c r="I89" s="229"/>
      <c r="J89" s="106"/>
      <c r="K89" s="155"/>
      <c r="L89" s="185" t="s">
        <v>196</v>
      </c>
      <c r="M89" s="186" t="s">
        <v>246</v>
      </c>
      <c r="N89" s="186" t="s">
        <v>348</v>
      </c>
    </row>
    <row r="90" spans="1:18" ht="12" x14ac:dyDescent="0.2">
      <c r="A90" s="223"/>
      <c r="B90" s="228"/>
      <c r="C90" s="228"/>
      <c r="D90" s="228"/>
      <c r="E90" s="228"/>
      <c r="F90" s="229"/>
      <c r="G90" s="229"/>
      <c r="H90" s="229"/>
      <c r="I90" s="229"/>
      <c r="J90" s="106"/>
      <c r="K90" s="99"/>
      <c r="L90" s="187" t="s">
        <v>14</v>
      </c>
      <c r="M90" s="188">
        <v>7.4175750000000003</v>
      </c>
      <c r="N90" s="80">
        <v>7.3936330000000003</v>
      </c>
    </row>
    <row r="91" spans="1:18" ht="12" x14ac:dyDescent="0.2">
      <c r="A91" s="223"/>
      <c r="B91" s="61"/>
      <c r="C91" s="61"/>
      <c r="D91" s="61"/>
      <c r="E91" s="61"/>
      <c r="F91" s="61"/>
      <c r="G91" s="61"/>
      <c r="H91" s="61"/>
      <c r="I91" s="61"/>
      <c r="J91" s="115"/>
      <c r="K91" s="98"/>
      <c r="L91" s="187" t="s">
        <v>18</v>
      </c>
      <c r="M91" s="189">
        <v>6.4691919999999996</v>
      </c>
      <c r="N91" s="81">
        <v>6.4953289999999999</v>
      </c>
    </row>
    <row r="92" spans="1:18" ht="26.25" customHeight="1" x14ac:dyDescent="0.2">
      <c r="A92" s="47"/>
      <c r="B92" s="197" t="s">
        <v>168</v>
      </c>
      <c r="C92" s="207"/>
      <c r="D92" s="207"/>
      <c r="E92" s="207"/>
      <c r="F92" s="207"/>
      <c r="G92" s="207"/>
      <c r="H92" s="207"/>
      <c r="I92" s="207"/>
      <c r="J92" s="116"/>
      <c r="K92" s="124"/>
      <c r="L92" s="86"/>
      <c r="M92" s="86"/>
      <c r="N92" s="86"/>
    </row>
    <row r="93" spans="1:18" ht="26.25" customHeight="1" x14ac:dyDescent="0.2">
      <c r="A93" s="47"/>
      <c r="B93" s="197" t="s">
        <v>167</v>
      </c>
      <c r="C93" s="208"/>
      <c r="D93" s="208"/>
      <c r="E93" s="208"/>
      <c r="F93" s="208"/>
      <c r="G93" s="208"/>
      <c r="H93" s="208"/>
      <c r="I93" s="208"/>
      <c r="J93" s="6"/>
      <c r="K93" s="124"/>
      <c r="L93" s="86"/>
      <c r="M93" s="86"/>
      <c r="N93" s="86"/>
    </row>
    <row r="94" spans="1:18" ht="12.75" x14ac:dyDescent="0.2">
      <c r="A94" s="47"/>
      <c r="B94" s="46" t="s">
        <v>2</v>
      </c>
      <c r="C94" s="136" t="s">
        <v>116</v>
      </c>
      <c r="D94" s="46" t="s">
        <v>115</v>
      </c>
      <c r="E94" s="46" t="s">
        <v>14</v>
      </c>
      <c r="F94" s="93">
        <v>3900000</v>
      </c>
      <c r="G94" s="12">
        <f>+F94*$M$7</f>
        <v>28928542.5</v>
      </c>
      <c r="H94" s="93">
        <v>3250000</v>
      </c>
      <c r="I94" s="135">
        <f>+H94*$N$7</f>
        <v>24029307.25</v>
      </c>
      <c r="J94" s="93" t="s">
        <v>199</v>
      </c>
      <c r="K94" s="100">
        <v>4.2999999999999997E-2</v>
      </c>
      <c r="L94" s="90"/>
      <c r="M94" s="86"/>
      <c r="N94" s="86"/>
      <c r="Q94" s="88" t="e">
        <f>+L94+H27+#REF!++H36++H63+#REF!+H69+H70+H71+H72+H76+H77+H78+H79+H83+#REF!</f>
        <v>#REF!</v>
      </c>
      <c r="R94" s="89" t="s">
        <v>190</v>
      </c>
    </row>
    <row r="95" spans="1:18" ht="12.75" x14ac:dyDescent="0.2">
      <c r="A95" s="47"/>
      <c r="B95" s="1" t="s">
        <v>3</v>
      </c>
      <c r="C95" s="4" t="s">
        <v>117</v>
      </c>
      <c r="D95" s="3" t="s">
        <v>115</v>
      </c>
      <c r="E95" s="1" t="s">
        <v>14</v>
      </c>
      <c r="F95" s="53">
        <v>3524920</v>
      </c>
      <c r="G95" s="12">
        <f t="shared" ref="G95:G115" si="7">+F95*$M$7</f>
        <v>26146358.469000001</v>
      </c>
      <c r="H95" s="54">
        <v>3524920</v>
      </c>
      <c r="I95" s="135">
        <f t="shared" ref="I95:I116" si="8">+H95*$N$7</f>
        <v>26061964.83436</v>
      </c>
      <c r="J95" s="53" t="s">
        <v>200</v>
      </c>
      <c r="K95" s="101">
        <v>3.6400000000000002E-2</v>
      </c>
      <c r="L95" s="86"/>
      <c r="M95" s="86"/>
      <c r="N95" s="86"/>
      <c r="Q95" s="88" t="e">
        <f>+H7+#REF!+H10+H11+#REF!+H25+#REF!+H30+#REF!+H31+#REF!+H32+#REF!+H33+#REF!+#REF!+#REF!+H34+H35+#REF!+H41+H42+H43+#REF!+H62</f>
        <v>#REF!</v>
      </c>
      <c r="R95" s="89" t="s">
        <v>191</v>
      </c>
    </row>
    <row r="96" spans="1:18" ht="22.5" x14ac:dyDescent="0.2">
      <c r="A96" s="47"/>
      <c r="B96" s="1" t="s">
        <v>20</v>
      </c>
      <c r="C96" s="55" t="s">
        <v>118</v>
      </c>
      <c r="D96" s="3" t="s">
        <v>115</v>
      </c>
      <c r="E96" s="1" t="s">
        <v>14</v>
      </c>
      <c r="F96" s="53">
        <v>1299800</v>
      </c>
      <c r="G96" s="12">
        <f t="shared" si="7"/>
        <v>9641363.9849999994</v>
      </c>
      <c r="H96" s="54">
        <v>1299800</v>
      </c>
      <c r="I96" s="135">
        <f t="shared" si="8"/>
        <v>9610244.1733999997</v>
      </c>
      <c r="J96" s="53" t="s">
        <v>201</v>
      </c>
      <c r="K96" s="102">
        <v>3.4500000000000003E-2</v>
      </c>
      <c r="L96" s="86"/>
      <c r="M96" s="86"/>
      <c r="N96" s="86"/>
    </row>
    <row r="97" spans="1:14" ht="22.5" x14ac:dyDescent="0.2">
      <c r="A97" s="47"/>
      <c r="B97" s="1" t="s">
        <v>4</v>
      </c>
      <c r="C97" s="55" t="s">
        <v>119</v>
      </c>
      <c r="D97" s="3" t="s">
        <v>115</v>
      </c>
      <c r="E97" s="1" t="s">
        <v>14</v>
      </c>
      <c r="F97" s="53">
        <v>1632000</v>
      </c>
      <c r="G97" s="12">
        <f t="shared" si="7"/>
        <v>12105482.4</v>
      </c>
      <c r="H97" s="54">
        <v>1632000</v>
      </c>
      <c r="I97" s="135">
        <f t="shared" si="8"/>
        <v>12066409.056</v>
      </c>
      <c r="J97" s="53" t="s">
        <v>202</v>
      </c>
      <c r="K97" s="100">
        <v>4.2099999999999999E-2</v>
      </c>
      <c r="L97" s="86"/>
      <c r="M97" s="86"/>
      <c r="N97" s="86"/>
    </row>
    <row r="98" spans="1:14" ht="22.5" x14ac:dyDescent="0.2">
      <c r="B98" s="1" t="s">
        <v>5</v>
      </c>
      <c r="C98" s="55" t="s">
        <v>120</v>
      </c>
      <c r="D98" s="3" t="s">
        <v>115</v>
      </c>
      <c r="E98" s="1" t="s">
        <v>14</v>
      </c>
      <c r="F98" s="53">
        <v>980000</v>
      </c>
      <c r="G98" s="12">
        <f t="shared" si="7"/>
        <v>7269223.5</v>
      </c>
      <c r="H98" s="54">
        <v>980000</v>
      </c>
      <c r="I98" s="135">
        <f t="shared" si="8"/>
        <v>7245760.3400000008</v>
      </c>
      <c r="J98" s="53" t="s">
        <v>203</v>
      </c>
      <c r="K98" s="100">
        <v>4.8599999999999997E-2</v>
      </c>
      <c r="L98" s="86"/>
      <c r="M98" s="86"/>
      <c r="N98" s="86"/>
    </row>
    <row r="99" spans="1:14" ht="22.5" x14ac:dyDescent="0.2">
      <c r="B99" s="1" t="s">
        <v>6</v>
      </c>
      <c r="C99" s="55" t="s">
        <v>121</v>
      </c>
      <c r="D99" s="3" t="s">
        <v>115</v>
      </c>
      <c r="E99" s="1" t="s">
        <v>14</v>
      </c>
      <c r="F99" s="53">
        <v>5401200</v>
      </c>
      <c r="G99" s="12">
        <f t="shared" si="7"/>
        <v>40063806.090000004</v>
      </c>
      <c r="H99" s="54">
        <v>5401200</v>
      </c>
      <c r="I99" s="135">
        <f t="shared" si="8"/>
        <v>39934490.559600003</v>
      </c>
      <c r="J99" s="53" t="s">
        <v>204</v>
      </c>
      <c r="K99" s="103">
        <v>3.85E-2</v>
      </c>
      <c r="L99" s="86"/>
      <c r="M99" s="86"/>
      <c r="N99" s="86"/>
    </row>
    <row r="100" spans="1:14" ht="22.5" x14ac:dyDescent="0.2">
      <c r="B100" s="1" t="s">
        <v>7</v>
      </c>
      <c r="C100" s="56" t="s">
        <v>122</v>
      </c>
      <c r="D100" s="1" t="s">
        <v>115</v>
      </c>
      <c r="E100" s="1" t="s">
        <v>14</v>
      </c>
      <c r="F100" s="53">
        <v>1213200</v>
      </c>
      <c r="G100" s="12">
        <f t="shared" si="7"/>
        <v>8999001.9900000002</v>
      </c>
      <c r="H100" s="53">
        <v>1213200</v>
      </c>
      <c r="I100" s="135">
        <f t="shared" si="8"/>
        <v>8969955.5556000005</v>
      </c>
      <c r="J100" s="53" t="s">
        <v>205</v>
      </c>
      <c r="K100" s="103">
        <v>2.6499999999999999E-2</v>
      </c>
      <c r="L100" s="86"/>
      <c r="M100" s="86"/>
      <c r="N100" s="86"/>
    </row>
    <row r="101" spans="1:14" ht="22.5" x14ac:dyDescent="0.2">
      <c r="A101" s="230">
        <v>373</v>
      </c>
      <c r="B101" s="1" t="s">
        <v>8</v>
      </c>
      <c r="C101" s="56" t="s">
        <v>123</v>
      </c>
      <c r="D101" s="1" t="s">
        <v>115</v>
      </c>
      <c r="E101" s="1" t="s">
        <v>14</v>
      </c>
      <c r="F101" s="53">
        <v>1152394</v>
      </c>
      <c r="G101" s="12">
        <f t="shared" si="7"/>
        <v>8547968.9245500006</v>
      </c>
      <c r="H101" s="53">
        <v>1152394</v>
      </c>
      <c r="I101" s="135">
        <f t="shared" si="8"/>
        <v>8520378.3074019998</v>
      </c>
      <c r="J101" s="53" t="s">
        <v>206</v>
      </c>
      <c r="K101" s="103">
        <v>1.09E-2</v>
      </c>
      <c r="L101" s="86"/>
      <c r="M101" s="86"/>
      <c r="N101" s="86"/>
    </row>
    <row r="102" spans="1:14" ht="22.5" customHeight="1" x14ac:dyDescent="0.2">
      <c r="A102" s="230"/>
      <c r="B102" s="1" t="s">
        <v>9</v>
      </c>
      <c r="C102" s="56" t="s">
        <v>124</v>
      </c>
      <c r="D102" s="1" t="s">
        <v>115</v>
      </c>
      <c r="E102" s="1" t="s">
        <v>14</v>
      </c>
      <c r="F102" s="53">
        <v>1485546</v>
      </c>
      <c r="G102" s="12">
        <f t="shared" si="7"/>
        <v>11019148.87095</v>
      </c>
      <c r="H102" s="53">
        <v>1485546</v>
      </c>
      <c r="I102" s="135">
        <f t="shared" si="8"/>
        <v>10983581.928618001</v>
      </c>
      <c r="J102" s="53" t="s">
        <v>207</v>
      </c>
      <c r="K102" s="103">
        <v>8.6999999999999994E-3</v>
      </c>
      <c r="L102" s="86"/>
      <c r="M102" s="86"/>
      <c r="N102" s="86"/>
    </row>
    <row r="103" spans="1:14" ht="22.5" x14ac:dyDescent="0.2">
      <c r="A103" s="230"/>
      <c r="B103" s="1" t="s">
        <v>10</v>
      </c>
      <c r="C103" s="57" t="s">
        <v>125</v>
      </c>
      <c r="D103" s="1" t="s">
        <v>115</v>
      </c>
      <c r="E103" s="1" t="s">
        <v>14</v>
      </c>
      <c r="F103" s="53">
        <v>1722000</v>
      </c>
      <c r="G103" s="12">
        <f t="shared" si="7"/>
        <v>12773064.15</v>
      </c>
      <c r="H103" s="53">
        <v>1722000</v>
      </c>
      <c r="I103" s="135">
        <f t="shared" si="8"/>
        <v>12731836.026000001</v>
      </c>
      <c r="J103" s="53" t="s">
        <v>208</v>
      </c>
      <c r="K103" s="100">
        <v>4.2900000000000001E-2</v>
      </c>
      <c r="L103" s="86"/>
      <c r="M103" s="86"/>
      <c r="N103" s="86"/>
    </row>
    <row r="104" spans="1:14" ht="22.5" x14ac:dyDescent="0.2">
      <c r="A104" s="230"/>
      <c r="B104" s="1" t="s">
        <v>11</v>
      </c>
      <c r="C104" s="58" t="s">
        <v>126</v>
      </c>
      <c r="D104" s="3" t="s">
        <v>115</v>
      </c>
      <c r="E104" s="1" t="s">
        <v>14</v>
      </c>
      <c r="F104" s="53">
        <v>2094000</v>
      </c>
      <c r="G104" s="12">
        <f t="shared" si="7"/>
        <v>15532402.050000001</v>
      </c>
      <c r="H104" s="54">
        <v>2094000</v>
      </c>
      <c r="I104" s="135">
        <f t="shared" si="8"/>
        <v>15482267.502</v>
      </c>
      <c r="J104" s="53" t="s">
        <v>209</v>
      </c>
      <c r="K104" s="100">
        <v>4.7500000000000001E-2</v>
      </c>
      <c r="L104" s="86"/>
      <c r="M104" s="86"/>
      <c r="N104" s="86"/>
    </row>
    <row r="105" spans="1:14" ht="22.5" x14ac:dyDescent="0.2">
      <c r="A105" s="233"/>
      <c r="B105" s="1" t="s">
        <v>12</v>
      </c>
      <c r="C105" s="58" t="s">
        <v>127</v>
      </c>
      <c r="D105" s="3" t="s">
        <v>115</v>
      </c>
      <c r="E105" s="1" t="s">
        <v>14</v>
      </c>
      <c r="F105" s="53">
        <v>2534000</v>
      </c>
      <c r="G105" s="12">
        <f t="shared" si="7"/>
        <v>18796135.050000001</v>
      </c>
      <c r="H105" s="54">
        <v>2534000</v>
      </c>
      <c r="I105" s="135">
        <f t="shared" si="8"/>
        <v>18735466.022</v>
      </c>
      <c r="J105" s="53" t="s">
        <v>204</v>
      </c>
      <c r="K105" s="103">
        <v>3.85E-2</v>
      </c>
      <c r="L105" s="86"/>
      <c r="M105" s="86"/>
      <c r="N105" s="86"/>
    </row>
    <row r="106" spans="1:14" ht="22.5" x14ac:dyDescent="0.2">
      <c r="B106" s="1" t="s">
        <v>21</v>
      </c>
      <c r="C106" s="58" t="s">
        <v>128</v>
      </c>
      <c r="D106" s="3" t="s">
        <v>115</v>
      </c>
      <c r="E106" s="1" t="s">
        <v>14</v>
      </c>
      <c r="F106" s="53">
        <v>6840000</v>
      </c>
      <c r="G106" s="12">
        <f t="shared" si="7"/>
        <v>50736213</v>
      </c>
      <c r="H106" s="54">
        <v>6840000</v>
      </c>
      <c r="I106" s="135">
        <f t="shared" si="8"/>
        <v>50572449.719999999</v>
      </c>
      <c r="J106" s="53" t="s">
        <v>205</v>
      </c>
      <c r="K106" s="103">
        <v>2.6599999999999999E-2</v>
      </c>
      <c r="L106" s="86"/>
      <c r="M106" s="86"/>
      <c r="N106" s="86"/>
    </row>
    <row r="107" spans="1:14" ht="22.5" x14ac:dyDescent="0.2">
      <c r="B107" s="1" t="s">
        <v>22</v>
      </c>
      <c r="C107" s="58" t="s">
        <v>129</v>
      </c>
      <c r="D107" s="3" t="s">
        <v>115</v>
      </c>
      <c r="E107" s="1" t="s">
        <v>14</v>
      </c>
      <c r="F107" s="53">
        <v>2336001</v>
      </c>
      <c r="G107" s="12">
        <f t="shared" si="7"/>
        <v>17327462.617575001</v>
      </c>
      <c r="H107" s="54">
        <v>2336001</v>
      </c>
      <c r="I107" s="135">
        <f t="shared" si="8"/>
        <v>17271534.081633002</v>
      </c>
      <c r="J107" s="53" t="s">
        <v>210</v>
      </c>
      <c r="K107" s="104">
        <v>2.8400000000000002E-2</v>
      </c>
      <c r="L107" s="86"/>
      <c r="M107" s="86"/>
      <c r="N107" s="86"/>
    </row>
    <row r="108" spans="1:14" ht="12.75" x14ac:dyDescent="0.2">
      <c r="B108" s="1" t="s">
        <v>23</v>
      </c>
      <c r="C108" s="58" t="s">
        <v>130</v>
      </c>
      <c r="D108" s="3" t="s">
        <v>115</v>
      </c>
      <c r="E108" s="3" t="s">
        <v>14</v>
      </c>
      <c r="F108" s="54">
        <v>11280000</v>
      </c>
      <c r="G108" s="12">
        <f t="shared" si="7"/>
        <v>83670246</v>
      </c>
      <c r="H108" s="54">
        <v>9400000</v>
      </c>
      <c r="I108" s="135">
        <f t="shared" si="8"/>
        <v>69500150.200000003</v>
      </c>
      <c r="J108" s="53" t="s">
        <v>211</v>
      </c>
      <c r="K108" s="103">
        <v>4.6800000000000001E-2</v>
      </c>
      <c r="L108" s="86"/>
      <c r="M108" s="86"/>
      <c r="N108" s="86"/>
    </row>
    <row r="109" spans="1:14" ht="12.75" x14ac:dyDescent="0.2">
      <c r="B109" s="1" t="s">
        <v>24</v>
      </c>
      <c r="C109" s="58" t="s">
        <v>131</v>
      </c>
      <c r="D109" s="3" t="s">
        <v>115</v>
      </c>
      <c r="E109" s="3" t="s">
        <v>14</v>
      </c>
      <c r="F109" s="54">
        <v>14037808</v>
      </c>
      <c r="G109" s="12">
        <f t="shared" si="7"/>
        <v>104126493.67560001</v>
      </c>
      <c r="H109" s="54">
        <v>14037808</v>
      </c>
      <c r="I109" s="135">
        <f t="shared" si="8"/>
        <v>103790400.476464</v>
      </c>
      <c r="J109" s="53" t="s">
        <v>210</v>
      </c>
      <c r="K109" s="104">
        <v>2.8400000000000002E-2</v>
      </c>
      <c r="L109" s="86"/>
      <c r="M109" s="86"/>
      <c r="N109" s="86"/>
    </row>
    <row r="110" spans="1:14" ht="22.5" x14ac:dyDescent="0.2">
      <c r="B110" s="1" t="s">
        <v>30</v>
      </c>
      <c r="C110" s="58" t="s">
        <v>132</v>
      </c>
      <c r="D110" s="3" t="s">
        <v>115</v>
      </c>
      <c r="E110" s="3" t="s">
        <v>14</v>
      </c>
      <c r="F110" s="54">
        <v>10500000</v>
      </c>
      <c r="G110" s="12">
        <f t="shared" si="7"/>
        <v>77884537.5</v>
      </c>
      <c r="H110" s="54">
        <v>10500000</v>
      </c>
      <c r="I110" s="135">
        <f t="shared" si="8"/>
        <v>77633146.5</v>
      </c>
      <c r="J110" s="53" t="s">
        <v>212</v>
      </c>
      <c r="K110" s="100">
        <v>3.1699999999999999E-2</v>
      </c>
      <c r="L110" s="86"/>
      <c r="M110" s="86"/>
      <c r="N110" s="86"/>
    </row>
    <row r="111" spans="1:14" ht="22.5" x14ac:dyDescent="0.2">
      <c r="B111" s="1" t="s">
        <v>31</v>
      </c>
      <c r="C111" s="58" t="s">
        <v>133</v>
      </c>
      <c r="D111" s="3" t="s">
        <v>115</v>
      </c>
      <c r="E111" s="3" t="s">
        <v>14</v>
      </c>
      <c r="F111" s="54">
        <v>10446428.589999996</v>
      </c>
      <c r="G111" s="12">
        <f t="shared" si="7"/>
        <v>77487167.548469231</v>
      </c>
      <c r="H111" s="54">
        <v>9053571.4499999955</v>
      </c>
      <c r="I111" s="135">
        <f t="shared" si="8"/>
        <v>66938784.640577823</v>
      </c>
      <c r="J111" s="53" t="s">
        <v>213</v>
      </c>
      <c r="K111" s="100">
        <v>1.17E-2</v>
      </c>
      <c r="L111" s="86"/>
      <c r="M111" s="86"/>
      <c r="N111" s="86"/>
    </row>
    <row r="112" spans="1:14" ht="22.5" x14ac:dyDescent="0.2">
      <c r="B112" s="1" t="s">
        <v>32</v>
      </c>
      <c r="C112" s="58" t="s">
        <v>134</v>
      </c>
      <c r="D112" s="3" t="s">
        <v>115</v>
      </c>
      <c r="E112" s="3" t="s">
        <v>14</v>
      </c>
      <c r="F112" s="54">
        <v>15750000</v>
      </c>
      <c r="G112" s="12">
        <f t="shared" si="7"/>
        <v>116826806.25</v>
      </c>
      <c r="H112" s="54">
        <v>14250000</v>
      </c>
      <c r="I112" s="135">
        <f t="shared" si="8"/>
        <v>105359270.25</v>
      </c>
      <c r="J112" s="53" t="s">
        <v>214</v>
      </c>
      <c r="K112" s="100">
        <v>7.1999999999999998E-3</v>
      </c>
      <c r="L112" s="86"/>
      <c r="M112" s="86"/>
      <c r="N112" s="86"/>
    </row>
    <row r="113" spans="2:14" ht="22.5" x14ac:dyDescent="0.2">
      <c r="B113" s="1" t="s">
        <v>33</v>
      </c>
      <c r="C113" s="58" t="s">
        <v>135</v>
      </c>
      <c r="D113" s="3" t="s">
        <v>115</v>
      </c>
      <c r="E113" s="3" t="s">
        <v>14</v>
      </c>
      <c r="F113" s="54">
        <v>16500000</v>
      </c>
      <c r="G113" s="12">
        <f t="shared" si="7"/>
        <v>122389987.5</v>
      </c>
      <c r="H113" s="54">
        <v>15000000</v>
      </c>
      <c r="I113" s="135">
        <f t="shared" si="8"/>
        <v>110904495</v>
      </c>
      <c r="J113" s="53" t="s">
        <v>215</v>
      </c>
      <c r="K113" s="100">
        <v>2.5999999999999999E-3</v>
      </c>
      <c r="L113" s="86"/>
      <c r="M113" s="86"/>
      <c r="N113" s="86"/>
    </row>
    <row r="114" spans="2:14" ht="12.75" x14ac:dyDescent="0.2">
      <c r="B114" s="1" t="s">
        <v>34</v>
      </c>
      <c r="C114" s="58" t="s">
        <v>136</v>
      </c>
      <c r="D114" s="3" t="s">
        <v>115</v>
      </c>
      <c r="E114" s="3" t="s">
        <v>14</v>
      </c>
      <c r="F114" s="54">
        <v>5223750</v>
      </c>
      <c r="G114" s="12">
        <f t="shared" si="7"/>
        <v>38747557.40625</v>
      </c>
      <c r="H114" s="54">
        <v>4850625</v>
      </c>
      <c r="I114" s="135">
        <f t="shared" si="8"/>
        <v>35863741.070625</v>
      </c>
      <c r="J114" s="53" t="s">
        <v>216</v>
      </c>
      <c r="K114" s="100">
        <v>8.9999999999999998E-4</v>
      </c>
      <c r="L114" s="86"/>
      <c r="M114" s="86"/>
      <c r="N114" s="86"/>
    </row>
    <row r="115" spans="2:14" ht="12.75" x14ac:dyDescent="0.2">
      <c r="B115" s="1" t="s">
        <v>35</v>
      </c>
      <c r="C115" s="58" t="s">
        <v>137</v>
      </c>
      <c r="D115" s="3" t="s">
        <v>115</v>
      </c>
      <c r="E115" s="3" t="s">
        <v>14</v>
      </c>
      <c r="F115" s="54">
        <v>9266200</v>
      </c>
      <c r="G115" s="12">
        <f t="shared" si="7"/>
        <v>68732733.465000004</v>
      </c>
      <c r="H115" s="54">
        <v>9266200</v>
      </c>
      <c r="I115" s="135">
        <f t="shared" si="8"/>
        <v>68510882.104599997</v>
      </c>
      <c r="J115" s="53" t="s">
        <v>217</v>
      </c>
      <c r="K115" s="100">
        <v>3.3999999999999998E-3</v>
      </c>
      <c r="L115" s="86"/>
      <c r="M115" s="86"/>
      <c r="N115" s="86"/>
    </row>
    <row r="116" spans="2:14" ht="13.5" thickBot="1" x14ac:dyDescent="0.25">
      <c r="B116" s="1" t="s">
        <v>36</v>
      </c>
      <c r="C116" s="58" t="s">
        <v>312</v>
      </c>
      <c r="D116" s="3" t="s">
        <v>115</v>
      </c>
      <c r="E116" s="3" t="s">
        <v>14</v>
      </c>
      <c r="F116" s="54">
        <v>5600000</v>
      </c>
      <c r="G116" s="12">
        <f>+F116*$M$7</f>
        <v>41538420</v>
      </c>
      <c r="H116" s="54">
        <v>5600000</v>
      </c>
      <c r="I116" s="135">
        <f t="shared" si="8"/>
        <v>41404344.800000004</v>
      </c>
      <c r="J116" s="53" t="s">
        <v>313</v>
      </c>
      <c r="K116" s="100">
        <v>1E-3</v>
      </c>
      <c r="L116" s="86"/>
      <c r="M116" s="86"/>
      <c r="N116" s="86"/>
    </row>
    <row r="117" spans="2:14" ht="14.25" thickTop="1" thickBot="1" x14ac:dyDescent="0.25">
      <c r="B117" s="63" t="s">
        <v>169</v>
      </c>
      <c r="C117" s="64"/>
      <c r="D117" s="36" t="s">
        <v>115</v>
      </c>
      <c r="E117" s="36" t="s">
        <v>15</v>
      </c>
      <c r="F117" s="65"/>
      <c r="G117" s="65">
        <f>SUM(G94:G116)</f>
        <v>999290122.94239426</v>
      </c>
      <c r="H117" s="65"/>
      <c r="I117" s="65">
        <f>SUM(I94:I116)</f>
        <v>942120860.39887965</v>
      </c>
      <c r="J117" s="71"/>
      <c r="K117" s="156"/>
      <c r="L117" s="86"/>
      <c r="M117" s="86"/>
      <c r="N117" s="86"/>
    </row>
    <row r="118" spans="2:14" ht="13.5" thickTop="1" x14ac:dyDescent="0.2">
      <c r="B118" s="66"/>
      <c r="C118" s="67"/>
      <c r="D118" s="68"/>
      <c r="E118" s="68"/>
      <c r="F118" s="69"/>
      <c r="G118" s="68"/>
      <c r="H118" s="69"/>
      <c r="I118" s="69"/>
      <c r="J118" s="118"/>
      <c r="K118" s="126"/>
      <c r="L118" s="86"/>
      <c r="M118" s="86"/>
      <c r="N118" s="86"/>
    </row>
    <row r="119" spans="2:14" ht="26.25" customHeight="1" x14ac:dyDescent="0.2">
      <c r="B119" s="197" t="s">
        <v>170</v>
      </c>
      <c r="C119" s="208"/>
      <c r="D119" s="208"/>
      <c r="E119" s="208"/>
      <c r="F119" s="208"/>
      <c r="G119" s="208"/>
      <c r="H119" s="208"/>
      <c r="I119" s="208"/>
      <c r="J119" s="6"/>
      <c r="K119" s="127"/>
      <c r="L119" s="52"/>
      <c r="M119" s="86"/>
      <c r="N119" s="86"/>
    </row>
    <row r="120" spans="2:14" ht="12.75" x14ac:dyDescent="0.2">
      <c r="B120" s="46" t="s">
        <v>37</v>
      </c>
      <c r="C120" s="136" t="s">
        <v>139</v>
      </c>
      <c r="D120" s="46" t="s">
        <v>138</v>
      </c>
      <c r="E120" s="46" t="s">
        <v>14</v>
      </c>
      <c r="F120" s="93">
        <v>1969142.49</v>
      </c>
      <c r="G120" s="12">
        <f t="shared" ref="G120:G140" si="9">+F120*$M$7</f>
        <v>14606262.105261751</v>
      </c>
      <c r="H120" s="93">
        <v>0</v>
      </c>
      <c r="I120" s="135">
        <f t="shared" ref="I120:I140" si="10">+H120*$N$7</f>
        <v>0</v>
      </c>
      <c r="J120" s="93" t="s">
        <v>218</v>
      </c>
      <c r="K120" s="105" t="s">
        <v>219</v>
      </c>
      <c r="L120" s="86"/>
      <c r="M120" s="86"/>
      <c r="N120" s="86"/>
    </row>
    <row r="121" spans="2:14" ht="12.75" x14ac:dyDescent="0.2">
      <c r="B121" s="46" t="s">
        <v>38</v>
      </c>
      <c r="C121" s="2" t="s">
        <v>140</v>
      </c>
      <c r="D121" s="1" t="s">
        <v>138</v>
      </c>
      <c r="E121" s="1" t="s">
        <v>14</v>
      </c>
      <c r="F121" s="53">
        <v>3496843.7099999972</v>
      </c>
      <c r="G121" s="12">
        <f t="shared" si="9"/>
        <v>25938100.48220323</v>
      </c>
      <c r="H121" s="53">
        <v>1748896.4599999972</v>
      </c>
      <c r="I121" s="135">
        <f t="shared" si="10"/>
        <v>12930698.58023916</v>
      </c>
      <c r="J121" s="53" t="s">
        <v>314</v>
      </c>
      <c r="K121" s="105" t="s">
        <v>219</v>
      </c>
      <c r="L121" s="86"/>
      <c r="M121" s="86"/>
      <c r="N121" s="86"/>
    </row>
    <row r="122" spans="2:14" ht="12.75" x14ac:dyDescent="0.2">
      <c r="B122" s="46" t="s">
        <v>39</v>
      </c>
      <c r="C122" s="2" t="s">
        <v>141</v>
      </c>
      <c r="D122" s="1" t="s">
        <v>138</v>
      </c>
      <c r="E122" s="1" t="s">
        <v>14</v>
      </c>
      <c r="F122" s="53">
        <v>4631308.3499999996</v>
      </c>
      <c r="G122" s="12">
        <f t="shared" si="9"/>
        <v>34353077.03425125</v>
      </c>
      <c r="H122" s="53">
        <v>3087538.87</v>
      </c>
      <c r="I122" s="135">
        <f t="shared" si="10"/>
        <v>22828129.278014712</v>
      </c>
      <c r="J122" s="53" t="s">
        <v>315</v>
      </c>
      <c r="K122" s="105" t="s">
        <v>219</v>
      </c>
      <c r="L122" s="86"/>
      <c r="M122" s="86"/>
      <c r="N122" s="86"/>
    </row>
    <row r="123" spans="2:14" ht="12.75" x14ac:dyDescent="0.2">
      <c r="B123" s="46" t="s">
        <v>40</v>
      </c>
      <c r="C123" s="2" t="s">
        <v>142</v>
      </c>
      <c r="D123" s="1" t="s">
        <v>138</v>
      </c>
      <c r="E123" s="1" t="s">
        <v>14</v>
      </c>
      <c r="F123" s="53">
        <v>4563548.5</v>
      </c>
      <c r="G123" s="12">
        <f t="shared" si="9"/>
        <v>33850463.264887504</v>
      </c>
      <c r="H123" s="53">
        <v>3041847.88</v>
      </c>
      <c r="I123" s="135">
        <f t="shared" si="10"/>
        <v>22490306.866548039</v>
      </c>
      <c r="J123" s="53" t="s">
        <v>315</v>
      </c>
      <c r="K123" s="105" t="s">
        <v>316</v>
      </c>
      <c r="L123" s="86"/>
      <c r="M123" s="86"/>
      <c r="N123" s="86"/>
    </row>
    <row r="124" spans="2:14" ht="12.75" x14ac:dyDescent="0.2">
      <c r="B124" s="46" t="s">
        <v>41</v>
      </c>
      <c r="C124" s="2" t="s">
        <v>143</v>
      </c>
      <c r="D124" s="1" t="s">
        <v>138</v>
      </c>
      <c r="E124" s="1" t="s">
        <v>14</v>
      </c>
      <c r="F124" s="53">
        <v>10237216.880000003</v>
      </c>
      <c r="G124" s="12">
        <f t="shared" si="9"/>
        <v>75935323.998666018</v>
      </c>
      <c r="H124" s="53">
        <v>6828228.450000003</v>
      </c>
      <c r="I124" s="135">
        <f t="shared" si="10"/>
        <v>50485415.199458875</v>
      </c>
      <c r="J124" s="53" t="s">
        <v>315</v>
      </c>
      <c r="K124" s="105" t="s">
        <v>316</v>
      </c>
      <c r="L124" s="86"/>
      <c r="M124" s="86"/>
      <c r="N124" s="86"/>
    </row>
    <row r="125" spans="2:14" ht="22.5" x14ac:dyDescent="0.2">
      <c r="B125" s="46" t="s">
        <v>42</v>
      </c>
      <c r="C125" s="56" t="s">
        <v>144</v>
      </c>
      <c r="D125" s="1" t="s">
        <v>138</v>
      </c>
      <c r="E125" s="1" t="s">
        <v>14</v>
      </c>
      <c r="F125" s="53">
        <v>5231864.6800000034</v>
      </c>
      <c r="G125" s="12">
        <f t="shared" si="9"/>
        <v>38807748.653751023</v>
      </c>
      <c r="H125" s="53">
        <v>3923878.1600000034</v>
      </c>
      <c r="I125" s="135">
        <f t="shared" si="10"/>
        <v>29011715.051755305</v>
      </c>
      <c r="J125" s="53" t="s">
        <v>317</v>
      </c>
      <c r="K125" s="105" t="s">
        <v>316</v>
      </c>
      <c r="L125" s="86"/>
      <c r="M125" s="86"/>
      <c r="N125" s="86"/>
    </row>
    <row r="126" spans="2:14" ht="12.75" x14ac:dyDescent="0.2">
      <c r="B126" s="46" t="s">
        <v>43</v>
      </c>
      <c r="C126" s="56" t="s">
        <v>145</v>
      </c>
      <c r="D126" s="1" t="s">
        <v>138</v>
      </c>
      <c r="E126" s="1" t="s">
        <v>14</v>
      </c>
      <c r="F126" s="53">
        <v>35000000</v>
      </c>
      <c r="G126" s="12">
        <f t="shared" si="9"/>
        <v>259615125</v>
      </c>
      <c r="H126" s="53">
        <v>30000000</v>
      </c>
      <c r="I126" s="135">
        <f t="shared" si="10"/>
        <v>221808990</v>
      </c>
      <c r="J126" s="53" t="s">
        <v>318</v>
      </c>
      <c r="K126" s="105" t="s">
        <v>316</v>
      </c>
      <c r="L126" s="86"/>
      <c r="M126" s="86"/>
      <c r="N126" s="86"/>
    </row>
    <row r="127" spans="2:14" ht="12.75" x14ac:dyDescent="0.2">
      <c r="B127" s="46" t="s">
        <v>44</v>
      </c>
      <c r="C127" s="56" t="s">
        <v>146</v>
      </c>
      <c r="D127" s="1" t="s">
        <v>138</v>
      </c>
      <c r="E127" s="1" t="s">
        <v>14</v>
      </c>
      <c r="F127" s="53">
        <v>34421550.760000005</v>
      </c>
      <c r="G127" s="12">
        <f t="shared" si="9"/>
        <v>255324434.37860703</v>
      </c>
      <c r="H127" s="53">
        <v>30103529.320000004</v>
      </c>
      <c r="I127" s="135">
        <f t="shared" si="10"/>
        <v>222574447.7968196</v>
      </c>
      <c r="J127" s="53" t="s">
        <v>319</v>
      </c>
      <c r="K127" s="105" t="s">
        <v>316</v>
      </c>
      <c r="L127" s="86"/>
      <c r="M127" s="86"/>
      <c r="N127" s="86"/>
    </row>
    <row r="128" spans="2:14" ht="12.75" x14ac:dyDescent="0.2">
      <c r="B128" s="46" t="s">
        <v>45</v>
      </c>
      <c r="C128" s="56" t="s">
        <v>147</v>
      </c>
      <c r="D128" s="1" t="s">
        <v>138</v>
      </c>
      <c r="E128" s="1" t="s">
        <v>14</v>
      </c>
      <c r="F128" s="53">
        <v>4105033.8999999966</v>
      </c>
      <c r="G128" s="12">
        <f t="shared" si="9"/>
        <v>30449396.830792475</v>
      </c>
      <c r="H128" s="53">
        <v>3518409.1599999964</v>
      </c>
      <c r="I128" s="135">
        <f t="shared" si="10"/>
        <v>26013826.072878256</v>
      </c>
      <c r="J128" s="53" t="s">
        <v>320</v>
      </c>
      <c r="K128" s="105" t="s">
        <v>316</v>
      </c>
      <c r="L128" s="86"/>
      <c r="M128" s="86"/>
      <c r="N128" s="86"/>
    </row>
    <row r="129" spans="1:14" ht="22.5" x14ac:dyDescent="0.2">
      <c r="B129" s="46" t="s">
        <v>46</v>
      </c>
      <c r="C129" s="56" t="s">
        <v>148</v>
      </c>
      <c r="D129" s="1" t="s">
        <v>138</v>
      </c>
      <c r="E129" s="1" t="s">
        <v>14</v>
      </c>
      <c r="F129" s="53">
        <v>13295817.329999993</v>
      </c>
      <c r="G129" s="12">
        <f t="shared" si="9"/>
        <v>98622722.231574699</v>
      </c>
      <c r="H129" s="53">
        <v>12954998.269999992</v>
      </c>
      <c r="I129" s="135">
        <f t="shared" si="10"/>
        <v>95784502.724014863</v>
      </c>
      <c r="J129" s="53" t="s">
        <v>321</v>
      </c>
      <c r="K129" s="105" t="s">
        <v>322</v>
      </c>
      <c r="L129" s="86"/>
      <c r="M129" s="86"/>
      <c r="N129" s="86"/>
    </row>
    <row r="130" spans="1:14" ht="22.5" x14ac:dyDescent="0.2">
      <c r="B130" s="46" t="s">
        <v>47</v>
      </c>
      <c r="C130" s="56" t="s">
        <v>149</v>
      </c>
      <c r="D130" s="1" t="s">
        <v>138</v>
      </c>
      <c r="E130" s="1" t="s">
        <v>14</v>
      </c>
      <c r="F130" s="53">
        <v>31037661.280000005</v>
      </c>
      <c r="G130" s="12">
        <f t="shared" si="9"/>
        <v>230224180.36899605</v>
      </c>
      <c r="H130" s="53">
        <v>27934018.050000004</v>
      </c>
      <c r="I130" s="135">
        <f t="shared" si="10"/>
        <v>206533877.67707568</v>
      </c>
      <c r="J130" s="53" t="s">
        <v>323</v>
      </c>
      <c r="K130" s="105" t="s">
        <v>324</v>
      </c>
      <c r="L130" s="86"/>
      <c r="M130" s="86"/>
      <c r="N130" s="86"/>
    </row>
    <row r="131" spans="1:14" ht="22.5" x14ac:dyDescent="0.2">
      <c r="B131" s="46" t="s">
        <v>48</v>
      </c>
      <c r="C131" s="56" t="s">
        <v>150</v>
      </c>
      <c r="D131" s="1" t="s">
        <v>138</v>
      </c>
      <c r="E131" s="1" t="s">
        <v>14</v>
      </c>
      <c r="F131" s="53">
        <v>200000000</v>
      </c>
      <c r="G131" s="12">
        <f t="shared" si="9"/>
        <v>1483515000</v>
      </c>
      <c r="H131" s="53">
        <v>200000000</v>
      </c>
      <c r="I131" s="135">
        <f t="shared" si="10"/>
        <v>1478726600</v>
      </c>
      <c r="J131" s="53" t="s">
        <v>325</v>
      </c>
      <c r="K131" s="105" t="s">
        <v>326</v>
      </c>
      <c r="L131" s="86"/>
      <c r="M131" s="86"/>
      <c r="N131" s="86"/>
    </row>
    <row r="132" spans="1:14" ht="12.75" x14ac:dyDescent="0.2">
      <c r="B132" s="46" t="s">
        <v>58</v>
      </c>
      <c r="C132" s="56" t="s">
        <v>151</v>
      </c>
      <c r="D132" s="1" t="s">
        <v>138</v>
      </c>
      <c r="E132" s="1" t="s">
        <v>14</v>
      </c>
      <c r="F132" s="53">
        <v>16702650.32</v>
      </c>
      <c r="G132" s="12">
        <f t="shared" si="9"/>
        <v>123893161.447374</v>
      </c>
      <c r="H132" s="53">
        <v>16702650.32</v>
      </c>
      <c r="I132" s="135">
        <f t="shared" si="10"/>
        <v>123493266.59341256</v>
      </c>
      <c r="J132" s="53" t="s">
        <v>327</v>
      </c>
      <c r="K132" s="105" t="s">
        <v>326</v>
      </c>
      <c r="L132" s="86"/>
      <c r="M132" s="86"/>
      <c r="N132" s="86"/>
    </row>
    <row r="133" spans="1:14" ht="12.75" x14ac:dyDescent="0.2">
      <c r="B133" s="46" t="s">
        <v>49</v>
      </c>
      <c r="C133" s="56" t="s">
        <v>152</v>
      </c>
      <c r="D133" s="1" t="s">
        <v>138</v>
      </c>
      <c r="E133" s="1" t="s">
        <v>14</v>
      </c>
      <c r="F133" s="53">
        <v>16819747.98</v>
      </c>
      <c r="G133" s="12">
        <f t="shared" si="9"/>
        <v>124761742.12274851</v>
      </c>
      <c r="H133" s="53">
        <v>16119904.01</v>
      </c>
      <c r="I133" s="135">
        <f t="shared" si="10"/>
        <v>119184654.24516833</v>
      </c>
      <c r="J133" s="53" t="s">
        <v>328</v>
      </c>
      <c r="K133" s="105" t="s">
        <v>329</v>
      </c>
      <c r="L133" s="86"/>
      <c r="M133" s="86"/>
      <c r="N133" s="86"/>
    </row>
    <row r="134" spans="1:14" ht="22.5" x14ac:dyDescent="0.2">
      <c r="A134" s="230">
        <v>374</v>
      </c>
      <c r="B134" s="46" t="s">
        <v>50</v>
      </c>
      <c r="C134" s="56" t="s">
        <v>153</v>
      </c>
      <c r="D134" s="1" t="s">
        <v>138</v>
      </c>
      <c r="E134" s="1" t="s">
        <v>14</v>
      </c>
      <c r="F134" s="53">
        <v>150000000</v>
      </c>
      <c r="G134" s="12">
        <f t="shared" si="9"/>
        <v>1112636250</v>
      </c>
      <c r="H134" s="53">
        <v>150000000</v>
      </c>
      <c r="I134" s="135">
        <f t="shared" si="10"/>
        <v>1109044950</v>
      </c>
      <c r="J134" s="53" t="s">
        <v>330</v>
      </c>
      <c r="K134" s="105" t="s">
        <v>331</v>
      </c>
      <c r="L134" s="86"/>
      <c r="M134" s="86"/>
      <c r="N134" s="86"/>
    </row>
    <row r="135" spans="1:14" ht="22.5" x14ac:dyDescent="0.2">
      <c r="A135" s="230"/>
      <c r="B135" s="46" t="s">
        <v>51</v>
      </c>
      <c r="C135" s="56" t="s">
        <v>154</v>
      </c>
      <c r="D135" s="1" t="s">
        <v>138</v>
      </c>
      <c r="E135" s="1" t="s">
        <v>14</v>
      </c>
      <c r="F135" s="53">
        <v>13573382.530000003</v>
      </c>
      <c r="G135" s="12">
        <f t="shared" si="9"/>
        <v>100681582.91996478</v>
      </c>
      <c r="H135" s="53">
        <v>13029483.370000003</v>
      </c>
      <c r="I135" s="135">
        <f t="shared" si="10"/>
        <v>96335218.217383236</v>
      </c>
      <c r="J135" s="53" t="s">
        <v>332</v>
      </c>
      <c r="K135" s="105" t="s">
        <v>331</v>
      </c>
      <c r="L135" s="86"/>
      <c r="M135" s="86"/>
      <c r="N135" s="86"/>
    </row>
    <row r="136" spans="1:14" ht="12.75" x14ac:dyDescent="0.2">
      <c r="A136" s="230"/>
      <c r="B136" s="46" t="s">
        <v>52</v>
      </c>
      <c r="C136" s="55" t="s">
        <v>155</v>
      </c>
      <c r="D136" s="3" t="s">
        <v>138</v>
      </c>
      <c r="E136" s="3" t="s">
        <v>14</v>
      </c>
      <c r="F136" s="54">
        <v>13063240.589999998</v>
      </c>
      <c r="G136" s="12">
        <f t="shared" si="9"/>
        <v>96897566.819369242</v>
      </c>
      <c r="H136" s="54">
        <v>12351725.199999997</v>
      </c>
      <c r="I136" s="135">
        <f t="shared" si="10"/>
        <v>91324123.045651585</v>
      </c>
      <c r="J136" s="53" t="s">
        <v>333</v>
      </c>
      <c r="K136" s="105" t="s">
        <v>334</v>
      </c>
      <c r="L136" s="86"/>
      <c r="M136" s="86"/>
      <c r="N136" s="86"/>
    </row>
    <row r="137" spans="1:14" ht="22.5" x14ac:dyDescent="0.2">
      <c r="B137" s="46" t="s">
        <v>53</v>
      </c>
      <c r="C137" s="55" t="s">
        <v>156</v>
      </c>
      <c r="D137" s="3" t="s">
        <v>138</v>
      </c>
      <c r="E137" s="3" t="s">
        <v>14</v>
      </c>
      <c r="F137" s="54">
        <v>150000000</v>
      </c>
      <c r="G137" s="12">
        <f t="shared" si="9"/>
        <v>1112636250</v>
      </c>
      <c r="H137" s="54">
        <v>150000000</v>
      </c>
      <c r="I137" s="135">
        <f t="shared" si="10"/>
        <v>1109044950</v>
      </c>
      <c r="J137" s="53" t="s">
        <v>335</v>
      </c>
      <c r="K137" s="105" t="s">
        <v>331</v>
      </c>
      <c r="L137" s="86"/>
      <c r="M137" s="86"/>
      <c r="N137" s="86"/>
    </row>
    <row r="138" spans="1:14" ht="22.5" x14ac:dyDescent="0.2">
      <c r="B138" s="46" t="s">
        <v>54</v>
      </c>
      <c r="C138" s="55" t="s">
        <v>157</v>
      </c>
      <c r="D138" s="3" t="s">
        <v>138</v>
      </c>
      <c r="E138" s="3" t="s">
        <v>14</v>
      </c>
      <c r="F138" s="54">
        <v>46223141.900000006</v>
      </c>
      <c r="G138" s="12">
        <f t="shared" si="9"/>
        <v>342863621.77889258</v>
      </c>
      <c r="H138" s="54">
        <v>44679667.350000009</v>
      </c>
      <c r="I138" s="135">
        <f t="shared" si="10"/>
        <v>330345062.94798261</v>
      </c>
      <c r="J138" s="53" t="s">
        <v>336</v>
      </c>
      <c r="K138" s="105" t="s">
        <v>337</v>
      </c>
      <c r="L138" s="86"/>
      <c r="M138" s="86"/>
      <c r="N138" s="86"/>
    </row>
    <row r="139" spans="1:14" ht="22.5" x14ac:dyDescent="0.2">
      <c r="B139" s="46" t="s">
        <v>55</v>
      </c>
      <c r="C139" s="55" t="s">
        <v>158</v>
      </c>
      <c r="D139" s="3" t="s">
        <v>138</v>
      </c>
      <c r="E139" s="3" t="s">
        <v>14</v>
      </c>
      <c r="F139" s="54">
        <v>11942512</v>
      </c>
      <c r="G139" s="12">
        <f t="shared" si="9"/>
        <v>88584478.448400006</v>
      </c>
      <c r="H139" s="54">
        <v>12762512</v>
      </c>
      <c r="I139" s="135">
        <f t="shared" si="10"/>
        <v>94361329.886096001</v>
      </c>
      <c r="J139" s="53" t="s">
        <v>338</v>
      </c>
      <c r="K139" s="193" t="s">
        <v>337</v>
      </c>
      <c r="L139" s="86"/>
      <c r="M139" s="86"/>
      <c r="N139" s="86"/>
    </row>
    <row r="140" spans="1:14" ht="23.25" thickBot="1" x14ac:dyDescent="0.25">
      <c r="B140" s="46" t="s">
        <v>57</v>
      </c>
      <c r="C140" s="55" t="s">
        <v>354</v>
      </c>
      <c r="D140" s="3" t="s">
        <v>138</v>
      </c>
      <c r="E140" s="3" t="s">
        <v>14</v>
      </c>
      <c r="F140" s="54">
        <v>0</v>
      </c>
      <c r="G140" s="12">
        <f t="shared" si="9"/>
        <v>0</v>
      </c>
      <c r="H140" s="54">
        <v>1500000</v>
      </c>
      <c r="I140" s="135">
        <f t="shared" si="10"/>
        <v>11090449.5</v>
      </c>
      <c r="J140" s="53" t="s">
        <v>355</v>
      </c>
      <c r="K140" s="194" t="s">
        <v>334</v>
      </c>
      <c r="L140" s="86"/>
      <c r="M140" s="86"/>
      <c r="N140" s="86"/>
    </row>
    <row r="141" spans="1:14" ht="14.25" thickTop="1" thickBot="1" x14ac:dyDescent="0.25">
      <c r="B141" s="70" t="s">
        <v>171</v>
      </c>
      <c r="C141" s="37"/>
      <c r="D141" s="71" t="s">
        <v>138</v>
      </c>
      <c r="E141" s="71" t="s">
        <v>15</v>
      </c>
      <c r="F141" s="65"/>
      <c r="G141" s="65">
        <f>SUM(G120:G140)</f>
        <v>5684196487.8857393</v>
      </c>
      <c r="H141" s="172"/>
      <c r="I141" s="65">
        <f>SUM(I120:I140)</f>
        <v>5473412513.682498</v>
      </c>
      <c r="J141" s="71"/>
      <c r="K141" s="156"/>
      <c r="L141" s="86"/>
      <c r="M141" s="86"/>
      <c r="N141" s="86"/>
    </row>
    <row r="142" spans="1:14" ht="14.25" thickTop="1" thickBot="1" x14ac:dyDescent="0.25">
      <c r="B142" s="157"/>
      <c r="C142" s="72"/>
      <c r="D142" s="73"/>
      <c r="E142" s="73"/>
      <c r="F142" s="73"/>
      <c r="G142" s="73"/>
      <c r="H142" s="173"/>
      <c r="I142" s="174"/>
      <c r="J142" s="73"/>
      <c r="K142" s="128"/>
      <c r="L142" s="86"/>
      <c r="M142" s="86"/>
      <c r="N142" s="86"/>
    </row>
    <row r="143" spans="1:14" ht="26.45" customHeight="1" thickTop="1" thickBot="1" x14ac:dyDescent="0.25">
      <c r="B143" s="209" t="s">
        <v>172</v>
      </c>
      <c r="C143" s="210"/>
      <c r="D143" s="210"/>
      <c r="E143" s="71" t="s">
        <v>15</v>
      </c>
      <c r="F143" s="65"/>
      <c r="G143" s="65">
        <f>+G141+G117</f>
        <v>6683486610.8281336</v>
      </c>
      <c r="H143" s="172"/>
      <c r="I143" s="65">
        <f>+I141+I117</f>
        <v>6415533374.081378</v>
      </c>
      <c r="J143" s="71"/>
      <c r="K143" s="156"/>
      <c r="L143" s="86"/>
      <c r="M143" s="86"/>
      <c r="N143" s="86"/>
    </row>
    <row r="144" spans="1:14" ht="13.5" thickTop="1" x14ac:dyDescent="0.2">
      <c r="B144" s="74"/>
      <c r="C144" s="74"/>
      <c r="D144" s="74"/>
      <c r="E144" s="51"/>
      <c r="F144" s="51"/>
      <c r="G144" s="51"/>
      <c r="H144" s="45"/>
      <c r="I144" s="84"/>
      <c r="J144" s="117"/>
      <c r="K144" s="158"/>
      <c r="L144" s="86"/>
      <c r="M144" s="86"/>
      <c r="N144" s="86"/>
    </row>
    <row r="145" spans="1:14" ht="25.5" customHeight="1" x14ac:dyDescent="0.2">
      <c r="B145" s="197" t="s">
        <v>173</v>
      </c>
      <c r="C145" s="198"/>
      <c r="D145" s="198"/>
      <c r="E145" s="198"/>
      <c r="F145" s="198"/>
      <c r="G145" s="198"/>
      <c r="H145" s="198"/>
      <c r="I145" s="198"/>
      <c r="J145" s="112"/>
      <c r="K145" s="124"/>
      <c r="L145" s="86"/>
      <c r="M145" s="86"/>
      <c r="N145" s="86"/>
    </row>
    <row r="146" spans="1:14" ht="12.75" x14ac:dyDescent="0.2">
      <c r="B146" s="75"/>
      <c r="C146" s="62"/>
      <c r="D146" s="62"/>
      <c r="E146" s="62"/>
      <c r="F146" s="62"/>
      <c r="G146" s="62"/>
      <c r="H146" s="62"/>
      <c r="I146" s="62"/>
      <c r="J146" s="97"/>
      <c r="K146" s="125"/>
      <c r="L146" s="86"/>
      <c r="M146" s="86"/>
      <c r="N146" s="86"/>
    </row>
    <row r="147" spans="1:14" ht="25.5" customHeight="1" x14ac:dyDescent="0.2">
      <c r="B147" s="201" t="s">
        <v>174</v>
      </c>
      <c r="C147" s="202"/>
      <c r="D147" s="202"/>
      <c r="E147" s="202"/>
      <c r="F147" s="202"/>
      <c r="G147" s="202"/>
      <c r="H147" s="202"/>
      <c r="I147" s="202"/>
      <c r="J147" s="10"/>
      <c r="K147" s="124"/>
      <c r="L147" s="86"/>
      <c r="M147" s="86"/>
      <c r="N147" s="86"/>
    </row>
    <row r="148" spans="1:14" ht="12.75" x14ac:dyDescent="0.2">
      <c r="B148" s="46" t="s">
        <v>2</v>
      </c>
      <c r="C148" s="181" t="s">
        <v>159</v>
      </c>
      <c r="D148" s="83" t="s">
        <v>160</v>
      </c>
      <c r="E148" s="83" t="s">
        <v>14</v>
      </c>
      <c r="F148" s="107">
        <v>8601140.9300000034</v>
      </c>
      <c r="G148" s="12">
        <f t="shared" ref="G148:G154" si="11">+F148*$M$7</f>
        <v>63799607.933844775</v>
      </c>
      <c r="H148" s="107">
        <v>6953863.1300000018</v>
      </c>
      <c r="I148" s="135">
        <f t="shared" ref="I148:I154" si="12">+H148*$N$7</f>
        <v>51414311.915451303</v>
      </c>
      <c r="J148" s="107" t="s">
        <v>220</v>
      </c>
      <c r="K148" s="105" t="s">
        <v>221</v>
      </c>
      <c r="L148" s="86"/>
      <c r="M148" s="86"/>
      <c r="N148" s="86"/>
    </row>
    <row r="149" spans="1:14" ht="22.5" x14ac:dyDescent="0.2">
      <c r="B149" s="3" t="s">
        <v>3</v>
      </c>
      <c r="C149" s="56" t="s">
        <v>161</v>
      </c>
      <c r="D149" s="1" t="s">
        <v>160</v>
      </c>
      <c r="E149" s="1" t="s">
        <v>14</v>
      </c>
      <c r="F149" s="53">
        <v>24815594.16</v>
      </c>
      <c r="G149" s="12">
        <f t="shared" si="11"/>
        <v>184071530.85136202</v>
      </c>
      <c r="H149" s="53">
        <v>23168032.839999996</v>
      </c>
      <c r="I149" s="135">
        <f t="shared" si="12"/>
        <v>171295932.1509077</v>
      </c>
      <c r="J149" s="54" t="s">
        <v>222</v>
      </c>
      <c r="K149" s="105" t="s">
        <v>223</v>
      </c>
      <c r="L149" s="86"/>
      <c r="M149" s="86"/>
      <c r="N149" s="86"/>
    </row>
    <row r="150" spans="1:14" ht="22.5" x14ac:dyDescent="0.2">
      <c r="B150" s="3" t="s">
        <v>20</v>
      </c>
      <c r="C150" s="55" t="s">
        <v>162</v>
      </c>
      <c r="D150" s="3" t="s">
        <v>160</v>
      </c>
      <c r="E150" s="1" t="s">
        <v>14</v>
      </c>
      <c r="F150" s="53">
        <v>75913333.420000017</v>
      </c>
      <c r="G150" s="12">
        <f t="shared" si="11"/>
        <v>563092844.1428566</v>
      </c>
      <c r="H150" s="53">
        <v>72353333.430000007</v>
      </c>
      <c r="I150" s="135">
        <f t="shared" si="12"/>
        <v>534953993.70805126</v>
      </c>
      <c r="J150" s="54" t="s">
        <v>224</v>
      </c>
      <c r="K150" s="105" t="s">
        <v>225</v>
      </c>
      <c r="L150" s="86"/>
      <c r="M150" s="86"/>
      <c r="N150" s="86"/>
    </row>
    <row r="151" spans="1:14" ht="22.5" x14ac:dyDescent="0.2">
      <c r="B151" s="3" t="s">
        <v>4</v>
      </c>
      <c r="C151" s="56" t="s">
        <v>163</v>
      </c>
      <c r="D151" s="1" t="s">
        <v>160</v>
      </c>
      <c r="E151" s="1" t="s">
        <v>14</v>
      </c>
      <c r="F151" s="53">
        <v>189124346.86000001</v>
      </c>
      <c r="G151" s="12">
        <f t="shared" si="11"/>
        <v>1402844027.1600647</v>
      </c>
      <c r="H151" s="53">
        <v>185608693.72</v>
      </c>
      <c r="I151" s="135">
        <f t="shared" si="12"/>
        <v>1372322562.9750848</v>
      </c>
      <c r="J151" s="54" t="s">
        <v>226</v>
      </c>
      <c r="K151" s="105" t="s">
        <v>227</v>
      </c>
      <c r="L151" s="86"/>
      <c r="M151" s="86"/>
      <c r="N151" s="86"/>
    </row>
    <row r="152" spans="1:14" ht="22.5" x14ac:dyDescent="0.2">
      <c r="B152" s="3" t="s">
        <v>5</v>
      </c>
      <c r="C152" s="56" t="s">
        <v>164</v>
      </c>
      <c r="D152" s="1" t="s">
        <v>160</v>
      </c>
      <c r="E152" s="1" t="s">
        <v>14</v>
      </c>
      <c r="F152" s="53">
        <v>7000000</v>
      </c>
      <c r="G152" s="12">
        <f t="shared" si="11"/>
        <v>51923025</v>
      </c>
      <c r="H152" s="53">
        <v>6766666.6699999999</v>
      </c>
      <c r="I152" s="135">
        <f t="shared" si="12"/>
        <v>50030249.991312109</v>
      </c>
      <c r="J152" s="54" t="s">
        <v>228</v>
      </c>
      <c r="K152" s="165">
        <v>3.125E-2</v>
      </c>
      <c r="L152" s="86"/>
      <c r="M152" s="86"/>
      <c r="N152" s="86"/>
    </row>
    <row r="153" spans="1:14" ht="22.5" x14ac:dyDescent="0.2">
      <c r="B153" s="3" t="s">
        <v>6</v>
      </c>
      <c r="C153" s="56" t="s">
        <v>165</v>
      </c>
      <c r="D153" s="1" t="s">
        <v>160</v>
      </c>
      <c r="E153" s="1" t="s">
        <v>14</v>
      </c>
      <c r="F153" s="53">
        <v>51103761.729999997</v>
      </c>
      <c r="G153" s="12">
        <f t="shared" si="11"/>
        <v>379065985.41440475</v>
      </c>
      <c r="H153" s="53">
        <v>46632190.409999996</v>
      </c>
      <c r="I153" s="135">
        <f t="shared" si="12"/>
        <v>344781301.8776595</v>
      </c>
      <c r="J153" s="54" t="s">
        <v>229</v>
      </c>
      <c r="K153" s="165" t="s">
        <v>230</v>
      </c>
      <c r="L153" s="86"/>
      <c r="M153" s="86"/>
      <c r="N153" s="86"/>
    </row>
    <row r="154" spans="1:14" ht="23.25" thickBot="1" x14ac:dyDescent="0.25">
      <c r="B154" s="3" t="s">
        <v>7</v>
      </c>
      <c r="C154" s="57" t="s">
        <v>166</v>
      </c>
      <c r="D154" s="1" t="s">
        <v>160</v>
      </c>
      <c r="E154" s="1" t="s">
        <v>14</v>
      </c>
      <c r="F154" s="53">
        <v>300000000</v>
      </c>
      <c r="G154" s="12">
        <f t="shared" si="11"/>
        <v>2225272500</v>
      </c>
      <c r="H154" s="53">
        <v>300000000</v>
      </c>
      <c r="I154" s="135">
        <f t="shared" si="12"/>
        <v>2218089900</v>
      </c>
      <c r="J154" s="54" t="s">
        <v>231</v>
      </c>
      <c r="K154" s="182" t="s">
        <v>232</v>
      </c>
      <c r="L154" s="86"/>
      <c r="M154" s="86"/>
      <c r="N154" s="86"/>
    </row>
    <row r="155" spans="1:14" ht="25.5" customHeight="1" thickTop="1" thickBot="1" x14ac:dyDescent="0.25">
      <c r="B155" s="203" t="s">
        <v>187</v>
      </c>
      <c r="C155" s="203"/>
      <c r="D155" s="71" t="s">
        <v>160</v>
      </c>
      <c r="E155" s="71" t="s">
        <v>15</v>
      </c>
      <c r="F155" s="65"/>
      <c r="G155" s="65">
        <f>SUM(G148:G154)</f>
        <v>4870069520.502533</v>
      </c>
      <c r="H155" s="65"/>
      <c r="I155" s="65">
        <f>SUM(I148:I154)</f>
        <v>4742888252.6184664</v>
      </c>
      <c r="J155" s="71"/>
      <c r="K155" s="156"/>
      <c r="L155" s="86"/>
      <c r="M155" s="86"/>
      <c r="N155" s="86"/>
    </row>
    <row r="156" spans="1:14" ht="14.25" thickTop="1" thickBot="1" x14ac:dyDescent="0.25">
      <c r="B156" s="76"/>
      <c r="C156" s="74"/>
      <c r="D156" s="74"/>
      <c r="E156" s="51"/>
      <c r="F156" s="51"/>
      <c r="G156" s="51"/>
      <c r="H156" s="45"/>
      <c r="I156" s="84"/>
      <c r="J156" s="108"/>
      <c r="K156" s="159"/>
      <c r="L156" s="86"/>
      <c r="M156" s="86"/>
      <c r="N156" s="86"/>
    </row>
    <row r="157" spans="1:14" ht="25.5" customHeight="1" thickTop="1" thickBot="1" x14ac:dyDescent="0.25">
      <c r="B157" s="203" t="s">
        <v>175</v>
      </c>
      <c r="C157" s="203"/>
      <c r="D157" s="203"/>
      <c r="E157" s="77" t="s">
        <v>15</v>
      </c>
      <c r="F157" s="78"/>
      <c r="G157" s="65">
        <f>+G155+G143</f>
        <v>11553556131.330666</v>
      </c>
      <c r="H157" s="79"/>
      <c r="I157" s="65">
        <f>+I155+I143</f>
        <v>11158421626.699844</v>
      </c>
      <c r="J157" s="71"/>
      <c r="K157" s="160"/>
      <c r="L157" s="86"/>
      <c r="M157" s="86"/>
      <c r="N157" s="86"/>
    </row>
    <row r="158" spans="1:14" ht="12.75" thickTop="1" thickBot="1" x14ac:dyDescent="0.25">
      <c r="I158" s="25"/>
      <c r="J158" s="132"/>
      <c r="K158" s="161"/>
    </row>
    <row r="159" spans="1:14" ht="25.5" customHeight="1" thickTop="1" thickBot="1" x14ac:dyDescent="0.25">
      <c r="B159" s="204" t="s">
        <v>176</v>
      </c>
      <c r="C159" s="204"/>
      <c r="D159" s="204"/>
      <c r="E159" s="175" t="s">
        <v>15</v>
      </c>
      <c r="F159" s="176"/>
      <c r="G159" s="177">
        <f>+G157+G88</f>
        <v>236137184085.09964</v>
      </c>
      <c r="H159" s="178"/>
      <c r="I159" s="177">
        <f>+I157+I88</f>
        <v>250123124938.01398</v>
      </c>
      <c r="J159" s="179"/>
      <c r="K159" s="180"/>
      <c r="M159" s="27"/>
    </row>
    <row r="160" spans="1:14" ht="12" thickTop="1" x14ac:dyDescent="0.2">
      <c r="A160" s="230"/>
      <c r="I160" s="25"/>
      <c r="J160" s="26"/>
      <c r="K160" s="26"/>
    </row>
    <row r="161" spans="1:11" x14ac:dyDescent="0.2">
      <c r="A161" s="230"/>
      <c r="I161" s="25"/>
      <c r="J161" s="26"/>
      <c r="K161" s="26"/>
    </row>
    <row r="162" spans="1:11" x14ac:dyDescent="0.2">
      <c r="A162" s="230"/>
      <c r="I162" s="25"/>
      <c r="J162" s="26"/>
      <c r="K162" s="26"/>
    </row>
    <row r="163" spans="1:11" x14ac:dyDescent="0.2">
      <c r="A163" s="230"/>
      <c r="B163" s="197" t="s">
        <v>185</v>
      </c>
      <c r="C163" s="198"/>
      <c r="D163" s="198"/>
      <c r="E163" s="198"/>
      <c r="F163" s="198"/>
      <c r="G163" s="198"/>
      <c r="H163" s="198"/>
      <c r="I163" s="198"/>
      <c r="J163" s="112"/>
      <c r="K163" s="123"/>
    </row>
    <row r="164" spans="1:11" ht="21" x14ac:dyDescent="0.2">
      <c r="A164" s="230"/>
      <c r="B164" s="1" t="s">
        <v>2</v>
      </c>
      <c r="C164" s="199" t="s">
        <v>183</v>
      </c>
      <c r="D164" s="200"/>
      <c r="E164" s="59" t="s">
        <v>15</v>
      </c>
      <c r="F164" s="183">
        <v>2811368.65</v>
      </c>
      <c r="G164" s="134">
        <f>+F164</f>
        <v>2811368.65</v>
      </c>
      <c r="H164" s="183">
        <v>2811368.65</v>
      </c>
      <c r="I164" s="183">
        <f>+H164</f>
        <v>2811368.65</v>
      </c>
      <c r="J164" s="133" t="s">
        <v>266</v>
      </c>
      <c r="K164" s="1"/>
    </row>
    <row r="165" spans="1:11" ht="21.75" thickBot="1" x14ac:dyDescent="0.25">
      <c r="B165" s="3" t="s">
        <v>3</v>
      </c>
      <c r="C165" s="205" t="s">
        <v>184</v>
      </c>
      <c r="D165" s="206"/>
      <c r="E165" s="162" t="s">
        <v>18</v>
      </c>
      <c r="F165" s="184">
        <v>202334</v>
      </c>
      <c r="G165" s="163">
        <f>+F165*$M$91</f>
        <v>1308937.494128</v>
      </c>
      <c r="H165" s="184">
        <v>202334</v>
      </c>
      <c r="I165" s="184">
        <f>+H165*$N$91</f>
        <v>1314225.8978859999</v>
      </c>
      <c r="J165" s="164" t="s">
        <v>266</v>
      </c>
      <c r="K165" s="3"/>
    </row>
    <row r="166" spans="1:11" ht="22.15" customHeight="1" thickTop="1" thickBot="1" x14ac:dyDescent="0.25">
      <c r="A166" s="230">
        <v>375</v>
      </c>
      <c r="B166" s="203" t="s">
        <v>186</v>
      </c>
      <c r="C166" s="203"/>
      <c r="D166" s="203"/>
      <c r="E166" s="71" t="s">
        <v>15</v>
      </c>
      <c r="F166" s="65"/>
      <c r="G166" s="65">
        <f>SUM(G164:G165)</f>
        <v>4120306.1441279999</v>
      </c>
      <c r="H166" s="172"/>
      <c r="I166" s="65">
        <f>SUM(I164:I165)</f>
        <v>4125594.547886</v>
      </c>
      <c r="J166" s="71"/>
      <c r="K166" s="42"/>
    </row>
    <row r="167" spans="1:11" ht="22.15" customHeight="1" thickTop="1" x14ac:dyDescent="0.2">
      <c r="A167" s="230"/>
      <c r="B167" s="87"/>
      <c r="C167" s="87"/>
      <c r="D167" s="87"/>
      <c r="E167" s="51"/>
      <c r="F167" s="45"/>
      <c r="G167" s="45"/>
      <c r="H167" s="45"/>
      <c r="I167" s="45"/>
      <c r="J167" s="51"/>
      <c r="K167" s="26"/>
    </row>
    <row r="168" spans="1:11" ht="22.15" customHeight="1" x14ac:dyDescent="0.2">
      <c r="A168" s="230"/>
      <c r="B168" s="197" t="s">
        <v>188</v>
      </c>
      <c r="C168" s="198"/>
      <c r="D168" s="198"/>
      <c r="E168" s="198"/>
      <c r="F168" s="198"/>
      <c r="G168" s="198"/>
      <c r="H168" s="198"/>
      <c r="I168" s="198"/>
      <c r="J168" s="112"/>
      <c r="K168" s="123"/>
    </row>
    <row r="169" spans="1:11" x14ac:dyDescent="0.2">
      <c r="B169" s="1" t="s">
        <v>2</v>
      </c>
      <c r="C169" s="199" t="s">
        <v>189</v>
      </c>
      <c r="D169" s="200"/>
      <c r="E169" s="59" t="s">
        <v>15</v>
      </c>
      <c r="F169" s="60">
        <v>307515913.13</v>
      </c>
      <c r="G169" s="60">
        <f>+F169</f>
        <v>307515913.13</v>
      </c>
      <c r="H169" s="196">
        <v>299917697.52999997</v>
      </c>
      <c r="I169" s="196">
        <v>299917697.52999997</v>
      </c>
      <c r="J169" s="120"/>
      <c r="K169" s="1"/>
    </row>
    <row r="170" spans="1:11" x14ac:dyDescent="0.2">
      <c r="H170" s="27"/>
      <c r="I170" s="25"/>
      <c r="J170" s="26"/>
      <c r="K170" s="26"/>
    </row>
    <row r="171" spans="1:11" ht="22.15" customHeight="1" x14ac:dyDescent="0.2">
      <c r="B171" s="197" t="s">
        <v>345</v>
      </c>
      <c r="C171" s="198"/>
      <c r="D171" s="198"/>
      <c r="E171" s="198"/>
      <c r="F171" s="198"/>
      <c r="G171" s="198"/>
      <c r="H171" s="198"/>
      <c r="I171" s="198"/>
      <c r="J171" s="121"/>
      <c r="K171" s="26"/>
    </row>
    <row r="172" spans="1:11" x14ac:dyDescent="0.2">
      <c r="B172" s="1">
        <v>1</v>
      </c>
      <c r="C172" s="2" t="s">
        <v>339</v>
      </c>
      <c r="D172" s="1"/>
      <c r="E172" s="11"/>
      <c r="F172" s="12"/>
      <c r="G172" s="12"/>
      <c r="H172" s="12">
        <v>0</v>
      </c>
      <c r="I172" s="135">
        <v>0</v>
      </c>
      <c r="J172" s="105"/>
      <c r="K172" s="165"/>
    </row>
    <row r="173" spans="1:11" x14ac:dyDescent="0.2">
      <c r="B173" s="1"/>
      <c r="C173" s="2" t="s">
        <v>340</v>
      </c>
      <c r="D173" s="1" t="s">
        <v>341</v>
      </c>
      <c r="E173" s="1" t="s">
        <v>14</v>
      </c>
      <c r="F173" s="12">
        <v>5785925.96</v>
      </c>
      <c r="G173" s="12">
        <f>+F173*M90</f>
        <v>42917539.752746999</v>
      </c>
      <c r="H173" s="12"/>
      <c r="I173" s="135"/>
      <c r="J173" s="105" t="s">
        <v>342</v>
      </c>
      <c r="K173" s="165" t="s">
        <v>343</v>
      </c>
    </row>
    <row r="174" spans="1:11" x14ac:dyDescent="0.2">
      <c r="B174" s="190"/>
      <c r="C174" s="13"/>
      <c r="D174" s="190"/>
      <c r="E174" s="190"/>
      <c r="F174" s="14"/>
      <c r="G174" s="14"/>
      <c r="H174" s="14"/>
      <c r="I174" s="14"/>
      <c r="J174" s="142" t="s">
        <v>344</v>
      </c>
      <c r="K174" s="143"/>
    </row>
    <row r="178" spans="6:9" x14ac:dyDescent="0.2">
      <c r="I178" s="195"/>
    </row>
    <row r="180" spans="6:9" x14ac:dyDescent="0.2">
      <c r="F180" s="195"/>
      <c r="G180" s="195"/>
      <c r="H180" s="195"/>
      <c r="I180" s="195"/>
    </row>
    <row r="181" spans="6:9" x14ac:dyDescent="0.2">
      <c r="F181" s="195"/>
      <c r="G181" s="195"/>
      <c r="H181" s="195"/>
      <c r="I181" s="195"/>
    </row>
    <row r="182" spans="6:9" x14ac:dyDescent="0.2">
      <c r="F182" s="195"/>
      <c r="G182" s="195"/>
      <c r="H182" s="195"/>
      <c r="I182" s="195"/>
    </row>
    <row r="183" spans="6:9" x14ac:dyDescent="0.2">
      <c r="F183" s="195"/>
      <c r="G183" s="195"/>
      <c r="H183" s="195"/>
      <c r="I183" s="195"/>
    </row>
    <row r="185" spans="6:9" x14ac:dyDescent="0.2">
      <c r="G185" s="27"/>
      <c r="I185" s="195"/>
    </row>
    <row r="187" spans="6:9" x14ac:dyDescent="0.2">
      <c r="I187" s="195"/>
    </row>
    <row r="189" spans="6:9" x14ac:dyDescent="0.2">
      <c r="G189" s="195"/>
      <c r="I189" s="195"/>
    </row>
    <row r="190" spans="6:9" x14ac:dyDescent="0.2">
      <c r="G190" s="195"/>
      <c r="I190" s="195"/>
    </row>
    <row r="192" spans="6:9" x14ac:dyDescent="0.2">
      <c r="G192" s="27"/>
      <c r="I192" s="195"/>
    </row>
  </sheetData>
  <mergeCells count="37">
    <mergeCell ref="A166:A168"/>
    <mergeCell ref="A101:A104"/>
    <mergeCell ref="A134:A136"/>
    <mergeCell ref="A160:A162"/>
    <mergeCell ref="A163:A164"/>
    <mergeCell ref="A89:A91"/>
    <mergeCell ref="B86:D86"/>
    <mergeCell ref="B68:I68"/>
    <mergeCell ref="B56:I56"/>
    <mergeCell ref="B88:C88"/>
    <mergeCell ref="B82:I82"/>
    <mergeCell ref="B89:I90"/>
    <mergeCell ref="A21:A24"/>
    <mergeCell ref="A65:A68"/>
    <mergeCell ref="L4:M4"/>
    <mergeCell ref="L3:N3"/>
    <mergeCell ref="B60:I60"/>
    <mergeCell ref="B66:D66"/>
    <mergeCell ref="B1:G2"/>
    <mergeCell ref="B6:I6"/>
    <mergeCell ref="B24:I24"/>
    <mergeCell ref="B92:I92"/>
    <mergeCell ref="B93:I93"/>
    <mergeCell ref="B119:I119"/>
    <mergeCell ref="B143:D143"/>
    <mergeCell ref="B145:I145"/>
    <mergeCell ref="B171:I171"/>
    <mergeCell ref="B168:I168"/>
    <mergeCell ref="C169:D169"/>
    <mergeCell ref="B147:I147"/>
    <mergeCell ref="B166:D166"/>
    <mergeCell ref="B155:C155"/>
    <mergeCell ref="B157:D157"/>
    <mergeCell ref="B159:D159"/>
    <mergeCell ref="B163:I163"/>
    <mergeCell ref="C164:D164"/>
    <mergeCell ref="C165:D165"/>
  </mergeCells>
  <phoneticPr fontId="0" type="noConversion"/>
  <printOptions horizontalCentered="1"/>
  <pageMargins left="0.27559055118110237" right="0.23622047244094491" top="0.78740157480314965" bottom="0.78740157480314965" header="0.51181102362204722" footer="0.51181102362204722"/>
  <pageSetup paperSize="9" scale="76" orientation="landscape" r:id="rId1"/>
  <headerFooter alignWithMargins="0"/>
  <rowBreaks count="5" manualBreakCount="5">
    <brk id="47" max="10" man="1"/>
    <brk id="88" max="10" man="1"/>
    <brk id="117" max="10" man="1"/>
    <brk id="151" max="10" man="1"/>
    <brk id="17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izvještaj o zaduživanju </vt:lpstr>
      <vt:lpstr>'izvještaj o zaduživanju '!Ispis_naslova</vt:lpstr>
      <vt:lpstr>'izvještaj o zaduživanju 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Katarina Nesterović</cp:lastModifiedBy>
  <cp:lastPrinted>2019-09-05T06:08:49Z</cp:lastPrinted>
  <dcterms:created xsi:type="dcterms:W3CDTF">1996-10-14T23:33:28Z</dcterms:created>
  <dcterms:modified xsi:type="dcterms:W3CDTF">2019-09-05T06:08:50Z</dcterms:modified>
</cp:coreProperties>
</file>